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nDator\Documents\01_Brf Kobben\"/>
    </mc:Choice>
  </mc:AlternateContent>
  <xr:revisionPtr revIDLastSave="0" documentId="8_{DC9AAD32-5BBD-4FB2-B7F3-7334C3A7BDCB}" xr6:coauthVersionLast="43" xr6:coauthVersionMax="43" xr10:uidLastSave="{00000000-0000-0000-0000-000000000000}"/>
  <bookViews>
    <workbookView xWindow="-120" yWindow="-120" windowWidth="20730" windowHeight="11160" tabRatio="868" activeTab="1" xr2:uid="{00000000-000D-0000-FFFF-FFFF00000000}"/>
  </bookViews>
  <sheets>
    <sheet name="Budgetförutsättningar" sheetId="44" r:id="rId1"/>
    <sheet name="Total budget" sheetId="1" r:id="rId2"/>
    <sheet name="Specifikation" sheetId="40" r:id="rId3"/>
    <sheet name="Beräkningsunderlag" sheetId="39" r:id="rId4"/>
    <sheet name="Likviditet" sheetId="11" r:id="rId5"/>
    <sheet name="Blad1" sheetId="46" state="hidden" r:id="rId6"/>
    <sheet name="Flerårsprognos" sheetId="45" r:id="rId7"/>
    <sheet name="Indata" sheetId="41" state="hidden" r:id="rId8"/>
    <sheet name="Utdata" sheetId="43" state="hidden" r:id="rId9"/>
    <sheet name="Kontroll" sheetId="42" state="hidden" r:id="rId10"/>
  </sheets>
  <externalReferences>
    <externalReference r:id="rId11"/>
  </externalReferences>
  <definedNames>
    <definedName name="_xlnm._FilterDatabase" localSheetId="8" hidden="1">Utdata!$A$1:$H$2569</definedName>
    <definedName name="AMORTERING">#REF!</definedName>
    <definedName name="AVSKRIVNING">#REF!</definedName>
    <definedName name="Budget15" localSheetId="1">'Total budget'!$A$1:$F$54</definedName>
    <definedName name="Budget2015" localSheetId="1">'Total budget'!$A$1:$F$54</definedName>
    <definedName name="Budgetmall" localSheetId="1">'Total budget'!$A$3:$F$54</definedName>
    <definedName name="DRIFT__LÖPANDE_UNDERHÅLL">#REF!</definedName>
    <definedName name="EXTRA_AMORTERING">#REF!</definedName>
    <definedName name="FASTIGHETSLÅN">#REF!</definedName>
    <definedName name="Fastighetsskatt">#REF!</definedName>
    <definedName name="Förening">[1]Detalj!$D$12</definedName>
    <definedName name="LÖSEN_AV_LÅN">#REF!</definedName>
    <definedName name="OCH_INRE_FOND">#REF!</definedName>
    <definedName name="PLANERAT_UNDERHÅLL">#REF!</definedName>
    <definedName name="Rubrik">[1]Detalj!$D$22</definedName>
    <definedName name="RÄNTEBIDRAG">#REF!</definedName>
    <definedName name="RÄNTEINTÄKTER">#REF!</definedName>
    <definedName name="SHG_BIDRAG">#REF!</definedName>
    <definedName name="Skattbo">#REF!</definedName>
    <definedName name="Skattsmåhus">#REF!</definedName>
    <definedName name="Småhusskatt">#REF!</definedName>
    <definedName name="TOMTRÄTTSAVGÄLD">#REF!</definedName>
    <definedName name="Utskrift2" localSheetId="1">'Total budget'!$A$1:$G$54</definedName>
    <definedName name="_xlnm.Print_Area" localSheetId="0">Budgetförutsättningar!$A$1:$C$39</definedName>
    <definedName name="_xlnm.Print_Area" localSheetId="4">Likviditet!$A$1:$E$48</definedName>
    <definedName name="_xlnm.Print_Area" localSheetId="2">Specifikation!$A$1:$E$313</definedName>
    <definedName name="_xlnm.Print_Area" localSheetId="1">'Total budget'!$A$1:$F$54</definedName>
    <definedName name="_xlnm.Print_Titles" localSheetId="0">Budgetförutsättningar!$1:$2</definedName>
    <definedName name="YTFÖRDELNING">#REF!</definedName>
    <definedName name="ÅRSAVGIFTER_OCH_HYROR">#REF!</definedName>
    <definedName name="ÖVRIGA_INTÄKTER_OCH_KOSTNADE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2" i="40" l="1"/>
  <c r="F268" i="40" l="1"/>
  <c r="F267" i="40"/>
  <c r="F219" i="40"/>
  <c r="E37" i="45" l="1"/>
  <c r="C22" i="45"/>
  <c r="B22" i="45"/>
  <c r="E9" i="45"/>
  <c r="D9" i="45"/>
  <c r="C178" i="39" l="1"/>
  <c r="X87" i="41" l="1"/>
  <c r="W87" i="41"/>
  <c r="V87" i="41"/>
  <c r="U87" i="41"/>
  <c r="D138" i="40" l="1"/>
  <c r="C138" i="40"/>
  <c r="D178" i="39"/>
  <c r="H178" i="39" s="1"/>
  <c r="E138" i="40" s="1"/>
  <c r="H1390" i="43" s="1"/>
  <c r="D270" i="40"/>
  <c r="C270" i="40"/>
  <c r="G336" i="39"/>
  <c r="H336" i="39" s="1"/>
  <c r="E270" i="40" s="1"/>
  <c r="H2435" i="43" s="1"/>
  <c r="D336" i="39"/>
  <c r="C336" i="39"/>
  <c r="D184" i="40"/>
  <c r="C184" i="40"/>
  <c r="G235" i="39"/>
  <c r="H235" i="39" s="1"/>
  <c r="E184" i="40" s="1"/>
  <c r="D235" i="39"/>
  <c r="C235" i="39"/>
  <c r="D175" i="40"/>
  <c r="C175" i="40"/>
  <c r="G226" i="39"/>
  <c r="H226" i="39" s="1"/>
  <c r="E175" i="40" s="1"/>
  <c r="D226" i="39"/>
  <c r="C226" i="39"/>
  <c r="D208" i="40"/>
  <c r="C208" i="40"/>
  <c r="G266" i="39"/>
  <c r="H266" i="39" s="1"/>
  <c r="E208" i="40" s="1"/>
  <c r="H1608" i="43" s="1"/>
  <c r="D266" i="39"/>
  <c r="C266" i="39"/>
  <c r="D49" i="40"/>
  <c r="C49" i="40"/>
  <c r="G49" i="39"/>
  <c r="D49" i="39"/>
  <c r="H49" i="39" s="1"/>
  <c r="E49" i="40" s="1"/>
  <c r="H514" i="43" s="1"/>
  <c r="C49" i="39"/>
  <c r="F175" i="40" l="1"/>
  <c r="F270" i="40"/>
  <c r="H1601" i="43"/>
  <c r="H1605" i="43"/>
  <c r="H1609" i="43"/>
  <c r="H1598" i="43"/>
  <c r="H1602" i="43"/>
  <c r="H1606" i="43"/>
  <c r="H1599" i="43"/>
  <c r="H1603" i="43"/>
  <c r="H1607" i="43"/>
  <c r="F208" i="40"/>
  <c r="H1600" i="43"/>
  <c r="H1604" i="43"/>
  <c r="H2043" i="43"/>
  <c r="H2047" i="43"/>
  <c r="H2051" i="43"/>
  <c r="H2050" i="43"/>
  <c r="H2044" i="43"/>
  <c r="H2048" i="43"/>
  <c r="H2052" i="43"/>
  <c r="H2042" i="43"/>
  <c r="H2046" i="43"/>
  <c r="F184" i="40"/>
  <c r="H2045" i="43"/>
  <c r="H2049" i="43"/>
  <c r="H2053" i="43"/>
  <c r="H1383" i="43"/>
  <c r="H1387" i="43"/>
  <c r="H1391" i="43"/>
  <c r="H1384" i="43"/>
  <c r="H1388" i="43"/>
  <c r="H1392" i="43"/>
  <c r="H1385" i="43"/>
  <c r="H1389" i="43"/>
  <c r="H1393" i="43"/>
  <c r="F138" i="40"/>
  <c r="H1382" i="43"/>
  <c r="H1386" i="43"/>
  <c r="H511" i="43"/>
  <c r="H512" i="43"/>
  <c r="H509" i="43"/>
  <c r="H513" i="43"/>
  <c r="H517" i="43"/>
  <c r="H507" i="43"/>
  <c r="H515" i="43"/>
  <c r="H508" i="43"/>
  <c r="H516" i="43"/>
  <c r="H506" i="43"/>
  <c r="H510" i="43"/>
  <c r="H2428" i="43"/>
  <c r="H2432" i="43"/>
  <c r="H2436" i="43"/>
  <c r="H2429" i="43"/>
  <c r="H2433" i="43"/>
  <c r="H2437" i="43"/>
  <c r="H2426" i="43"/>
  <c r="H2430" i="43"/>
  <c r="H2434" i="43"/>
  <c r="H2427" i="43"/>
  <c r="H2431" i="43"/>
  <c r="F49" i="40"/>
  <c r="D307" i="40"/>
  <c r="D308" i="40" s="1"/>
  <c r="C307" i="40"/>
  <c r="C308" i="40" s="1"/>
  <c r="G381" i="39"/>
  <c r="H381" i="39" s="1"/>
  <c r="H382" i="39" s="1"/>
  <c r="D381" i="39"/>
  <c r="C381" i="39"/>
  <c r="E307" i="40" l="1"/>
  <c r="E308" i="40" l="1"/>
  <c r="F308" i="40" s="1"/>
  <c r="F307" i="40"/>
  <c r="H2533" i="43"/>
  <c r="H2529" i="43"/>
  <c r="H2525" i="43"/>
  <c r="H2528" i="43"/>
  <c r="H2524" i="43"/>
  <c r="H2532" i="43"/>
  <c r="H2531" i="43"/>
  <c r="H2527" i="43"/>
  <c r="H2523" i="43"/>
  <c r="H2530" i="43"/>
  <c r="H2526" i="43"/>
  <c r="H2522" i="43"/>
  <c r="D181" i="40"/>
  <c r="C181" i="40"/>
  <c r="G232" i="39"/>
  <c r="H232" i="39" s="1"/>
  <c r="E181" i="40" s="1"/>
  <c r="D232" i="39"/>
  <c r="C232" i="39"/>
  <c r="D218" i="40"/>
  <c r="C218" i="40"/>
  <c r="F181" i="40" l="1"/>
  <c r="F37" i="1"/>
  <c r="G37" i="1" s="1"/>
  <c r="H2124" i="43"/>
  <c r="H2120" i="43"/>
  <c r="H2116" i="43"/>
  <c r="H2122" i="43"/>
  <c r="H2114" i="43"/>
  <c r="H2121" i="43"/>
  <c r="H2123" i="43"/>
  <c r="H2119" i="43"/>
  <c r="H2115" i="43"/>
  <c r="H2118" i="43"/>
  <c r="H2125" i="43"/>
  <c r="H2117" i="43"/>
  <c r="G276" i="39"/>
  <c r="H276" i="39" s="1"/>
  <c r="E218" i="40" s="1"/>
  <c r="F218" i="40" s="1"/>
  <c r="D276" i="39"/>
  <c r="C276" i="39"/>
  <c r="D87" i="40"/>
  <c r="C87" i="40"/>
  <c r="E89" i="39"/>
  <c r="H89" i="39" s="1"/>
  <c r="E87" i="40" s="1"/>
  <c r="D89" i="39"/>
  <c r="C89" i="39"/>
  <c r="F87" i="40" l="1"/>
  <c r="H1729" i="43"/>
  <c r="H1725" i="43"/>
  <c r="H1721" i="43"/>
  <c r="H1728" i="43"/>
  <c r="H1727" i="43"/>
  <c r="H1723" i="43"/>
  <c r="H1719" i="43"/>
  <c r="H1724" i="43"/>
  <c r="H1726" i="43"/>
  <c r="H1722" i="43"/>
  <c r="H1718" i="43"/>
  <c r="H1720" i="43"/>
  <c r="H937" i="43"/>
  <c r="H933" i="43"/>
  <c r="H929" i="43"/>
  <c r="H936" i="43"/>
  <c r="H932" i="43"/>
  <c r="H928" i="43"/>
  <c r="H935" i="43"/>
  <c r="H931" i="43"/>
  <c r="H927" i="43"/>
  <c r="H934" i="43"/>
  <c r="H930" i="43"/>
  <c r="H926" i="43"/>
  <c r="D251" i="40"/>
  <c r="C251" i="40"/>
  <c r="G313" i="39"/>
  <c r="H313" i="39" s="1"/>
  <c r="E251" i="40" s="1"/>
  <c r="D313" i="39"/>
  <c r="C313" i="39"/>
  <c r="G291" i="39"/>
  <c r="H291" i="39" s="1"/>
  <c r="E233" i="40" s="1"/>
  <c r="G290" i="39"/>
  <c r="H290" i="39" s="1"/>
  <c r="G289" i="39"/>
  <c r="H289" i="39" s="1"/>
  <c r="E231" i="40" s="1"/>
  <c r="G286" i="39"/>
  <c r="H286" i="39" s="1"/>
  <c r="E228" i="40" s="1"/>
  <c r="G285" i="39"/>
  <c r="H285" i="39" s="1"/>
  <c r="E227" i="40" s="1"/>
  <c r="G284" i="39"/>
  <c r="H284" i="39" s="1"/>
  <c r="G283" i="39"/>
  <c r="H283" i="39" s="1"/>
  <c r="E225" i="40" s="1"/>
  <c r="G281" i="39"/>
  <c r="H281" i="39" s="1"/>
  <c r="D291" i="39"/>
  <c r="D290" i="39"/>
  <c r="D289" i="39"/>
  <c r="D286" i="39"/>
  <c r="D285" i="39"/>
  <c r="D284" i="39"/>
  <c r="D283" i="39"/>
  <c r="D281" i="39"/>
  <c r="C291" i="39"/>
  <c r="C290" i="39"/>
  <c r="C289" i="39"/>
  <c r="C286" i="39"/>
  <c r="C285" i="39"/>
  <c r="C284" i="39"/>
  <c r="C283" i="39"/>
  <c r="C281" i="39"/>
  <c r="D233" i="40"/>
  <c r="D232" i="40"/>
  <c r="D231" i="40"/>
  <c r="D228" i="40"/>
  <c r="D227" i="40"/>
  <c r="D226" i="40"/>
  <c r="D225" i="40"/>
  <c r="D223" i="40"/>
  <c r="C233" i="40"/>
  <c r="C232" i="40"/>
  <c r="C231" i="40"/>
  <c r="C228" i="40"/>
  <c r="C227" i="40"/>
  <c r="C226" i="40"/>
  <c r="C225" i="40"/>
  <c r="C223" i="40"/>
  <c r="D211" i="40"/>
  <c r="D210" i="40"/>
  <c r="D207" i="40"/>
  <c r="D206" i="40"/>
  <c r="C211" i="40"/>
  <c r="C210" i="40"/>
  <c r="C207" i="40"/>
  <c r="C206" i="40"/>
  <c r="G269" i="39"/>
  <c r="H269" i="39" s="1"/>
  <c r="E211" i="40" s="1"/>
  <c r="G268" i="39"/>
  <c r="H268" i="39" s="1"/>
  <c r="E210" i="40" s="1"/>
  <c r="G265" i="39"/>
  <c r="H265" i="39" s="1"/>
  <c r="E207" i="40" s="1"/>
  <c r="G264" i="39"/>
  <c r="H264" i="39" s="1"/>
  <c r="E206" i="40" s="1"/>
  <c r="D269" i="39"/>
  <c r="D268" i="39"/>
  <c r="D265" i="39"/>
  <c r="D264" i="39"/>
  <c r="C269" i="39"/>
  <c r="C268" i="39"/>
  <c r="C265" i="39"/>
  <c r="C264" i="39"/>
  <c r="D201" i="40"/>
  <c r="C201" i="40"/>
  <c r="G259" i="39"/>
  <c r="H259" i="39" s="1"/>
  <c r="D259" i="39"/>
  <c r="C259" i="39"/>
  <c r="D144" i="40"/>
  <c r="C144" i="40"/>
  <c r="G186" i="39"/>
  <c r="H186" i="39" s="1"/>
  <c r="D186" i="39"/>
  <c r="C186" i="39"/>
  <c r="F251" i="40" l="1"/>
  <c r="H1945" i="43"/>
  <c r="F231" i="40"/>
  <c r="E201" i="40"/>
  <c r="H1429" i="43" s="1"/>
  <c r="H1632" i="43"/>
  <c r="F210" i="40"/>
  <c r="H1885" i="43"/>
  <c r="F226" i="40"/>
  <c r="H1957" i="43"/>
  <c r="F232" i="40"/>
  <c r="H1596" i="43"/>
  <c r="F207" i="40"/>
  <c r="H1644" i="43"/>
  <c r="F211" i="40"/>
  <c r="H1897" i="43"/>
  <c r="F227" i="40"/>
  <c r="H1969" i="43"/>
  <c r="F233" i="40"/>
  <c r="H1873" i="43"/>
  <c r="F225" i="40"/>
  <c r="H1584" i="43"/>
  <c r="F206" i="40"/>
  <c r="H1849" i="43"/>
  <c r="F223" i="40"/>
  <c r="H1909" i="43"/>
  <c r="F228" i="40"/>
  <c r="E144" i="40"/>
  <c r="H1432" i="43" s="1"/>
  <c r="H1895" i="43"/>
  <c r="H1963" i="43"/>
  <c r="H1871" i="43"/>
  <c r="H1887" i="43"/>
  <c r="H1939" i="43"/>
  <c r="H1955" i="43"/>
  <c r="H1875" i="43"/>
  <c r="H1891" i="43"/>
  <c r="H1943" i="43"/>
  <c r="H1959" i="43"/>
  <c r="H1863" i="43"/>
  <c r="H1879" i="43"/>
  <c r="H1947" i="43"/>
  <c r="H1867" i="43"/>
  <c r="H1883" i="43"/>
  <c r="H1935" i="43"/>
  <c r="H1951" i="43"/>
  <c r="H1967" i="43"/>
  <c r="H1511" i="43"/>
  <c r="H1507" i="43"/>
  <c r="H1503" i="43"/>
  <c r="H1513" i="43"/>
  <c r="H1510" i="43"/>
  <c r="H1506" i="43"/>
  <c r="H1502" i="43"/>
  <c r="H1505" i="43"/>
  <c r="H1512" i="43"/>
  <c r="H1508" i="43"/>
  <c r="H1504" i="43"/>
  <c r="H1509" i="43"/>
  <c r="H1839" i="43"/>
  <c r="H1899" i="43"/>
  <c r="H1838" i="43"/>
  <c r="H1842" i="43"/>
  <c r="H1846" i="43"/>
  <c r="H1862" i="43"/>
  <c r="H1866" i="43"/>
  <c r="H1870" i="43"/>
  <c r="H1874" i="43"/>
  <c r="H1878" i="43"/>
  <c r="H1882" i="43"/>
  <c r="H1886" i="43"/>
  <c r="H1890" i="43"/>
  <c r="H1894" i="43"/>
  <c r="H1898" i="43"/>
  <c r="H1902" i="43"/>
  <c r="H1906" i="43"/>
  <c r="H1934" i="43"/>
  <c r="H1938" i="43"/>
  <c r="H1942" i="43"/>
  <c r="H1946" i="43"/>
  <c r="H1950" i="43"/>
  <c r="H1954" i="43"/>
  <c r="H1958" i="43"/>
  <c r="H1962" i="43"/>
  <c r="H1966" i="43"/>
  <c r="H1847" i="43"/>
  <c r="H1907" i="43"/>
  <c r="H1840" i="43"/>
  <c r="H1844" i="43"/>
  <c r="H1848" i="43"/>
  <c r="H1864" i="43"/>
  <c r="H1868" i="43"/>
  <c r="H1872" i="43"/>
  <c r="H1876" i="43"/>
  <c r="H1880" i="43"/>
  <c r="H1884" i="43"/>
  <c r="H1888" i="43"/>
  <c r="H1892" i="43"/>
  <c r="H1896" i="43"/>
  <c r="H1900" i="43"/>
  <c r="H1904" i="43"/>
  <c r="H1908" i="43"/>
  <c r="H1936" i="43"/>
  <c r="H1940" i="43"/>
  <c r="H1944" i="43"/>
  <c r="H1948" i="43"/>
  <c r="H1952" i="43"/>
  <c r="H1956" i="43"/>
  <c r="H1960" i="43"/>
  <c r="H1964" i="43"/>
  <c r="H1968" i="43"/>
  <c r="H1843" i="43"/>
  <c r="H1903" i="43"/>
  <c r="H1841" i="43"/>
  <c r="H1845" i="43"/>
  <c r="H1865" i="43"/>
  <c r="H1869" i="43"/>
  <c r="H1877" i="43"/>
  <c r="H1881" i="43"/>
  <c r="H1889" i="43"/>
  <c r="H1893" i="43"/>
  <c r="H1901" i="43"/>
  <c r="H1905" i="43"/>
  <c r="H1937" i="43"/>
  <c r="H1941" i="43"/>
  <c r="H1949" i="43"/>
  <c r="H1953" i="43"/>
  <c r="H1961" i="43"/>
  <c r="H1965" i="43"/>
  <c r="H1593" i="43"/>
  <c r="H1633" i="43"/>
  <c r="H1597" i="43"/>
  <c r="H1637" i="43"/>
  <c r="H1587" i="43"/>
  <c r="H1625" i="43"/>
  <c r="H1641" i="43"/>
  <c r="H1589" i="43"/>
  <c r="H1629" i="43"/>
  <c r="H1645" i="43"/>
  <c r="H1581" i="43"/>
  <c r="H1574" i="43"/>
  <c r="H1578" i="43"/>
  <c r="H1582" i="43"/>
  <c r="H1586" i="43"/>
  <c r="H1590" i="43"/>
  <c r="H1594" i="43"/>
  <c r="H1622" i="43"/>
  <c r="H1626" i="43"/>
  <c r="H1630" i="43"/>
  <c r="H1634" i="43"/>
  <c r="H1638" i="43"/>
  <c r="H1642" i="43"/>
  <c r="H1585" i="43"/>
  <c r="H1579" i="43"/>
  <c r="H1583" i="43"/>
  <c r="H1591" i="43"/>
  <c r="H1595" i="43"/>
  <c r="H1623" i="43"/>
  <c r="H1627" i="43"/>
  <c r="H1631" i="43"/>
  <c r="H1635" i="43"/>
  <c r="H1639" i="43"/>
  <c r="H1643" i="43"/>
  <c r="H1577" i="43"/>
  <c r="H1575" i="43"/>
  <c r="H1576" i="43"/>
  <c r="H1580" i="43"/>
  <c r="H1588" i="43"/>
  <c r="H1592" i="43"/>
  <c r="H1624" i="43"/>
  <c r="H1628" i="43"/>
  <c r="H1636" i="43"/>
  <c r="H1640" i="43"/>
  <c r="D115" i="40"/>
  <c r="D113" i="40"/>
  <c r="C115" i="40"/>
  <c r="C113" i="40"/>
  <c r="E130" i="39"/>
  <c r="H130" i="39" s="1"/>
  <c r="E115" i="40" s="1"/>
  <c r="E128" i="39"/>
  <c r="H128" i="39" s="1"/>
  <c r="E113" i="40" s="1"/>
  <c r="D130" i="39"/>
  <c r="D128" i="39"/>
  <c r="C130" i="39"/>
  <c r="C128" i="39"/>
  <c r="D111" i="40"/>
  <c r="D110" i="40"/>
  <c r="D109" i="40"/>
  <c r="C111" i="40"/>
  <c r="C110" i="40"/>
  <c r="C109" i="40"/>
  <c r="D107" i="40"/>
  <c r="C107" i="40"/>
  <c r="E122" i="39"/>
  <c r="H122" i="39" s="1"/>
  <c r="E107" i="40" s="1"/>
  <c r="D122" i="39"/>
  <c r="C122" i="39"/>
  <c r="E126" i="39"/>
  <c r="H126" i="39" s="1"/>
  <c r="E111" i="40" s="1"/>
  <c r="E125" i="39"/>
  <c r="H125" i="39" s="1"/>
  <c r="E110" i="40" s="1"/>
  <c r="E124" i="39"/>
  <c r="H124" i="39" s="1"/>
  <c r="E109" i="40" s="1"/>
  <c r="D126" i="39"/>
  <c r="D125" i="39"/>
  <c r="D124" i="39"/>
  <c r="C126" i="39"/>
  <c r="C125" i="39"/>
  <c r="C124" i="39"/>
  <c r="D105" i="40"/>
  <c r="D104" i="40"/>
  <c r="D103" i="40"/>
  <c r="D102" i="40"/>
  <c r="D101" i="40"/>
  <c r="C104" i="40"/>
  <c r="C103" i="40"/>
  <c r="C102" i="40"/>
  <c r="C101" i="40"/>
  <c r="E119" i="39"/>
  <c r="H119" i="39" s="1"/>
  <c r="E104" i="40" s="1"/>
  <c r="E118" i="39"/>
  <c r="H118" i="39" s="1"/>
  <c r="E103" i="40" s="1"/>
  <c r="E117" i="39"/>
  <c r="H117" i="39" s="1"/>
  <c r="E102" i="40" s="1"/>
  <c r="E116" i="39"/>
  <c r="H116" i="39" s="1"/>
  <c r="E101" i="40" s="1"/>
  <c r="D119" i="39"/>
  <c r="D118" i="39"/>
  <c r="D117" i="39"/>
  <c r="D116" i="39"/>
  <c r="C119" i="39"/>
  <c r="C118" i="39"/>
  <c r="C117" i="39"/>
  <c r="C116" i="39"/>
  <c r="D89" i="40"/>
  <c r="C89" i="40"/>
  <c r="E91" i="39"/>
  <c r="H91" i="39" s="1"/>
  <c r="E89" i="40" s="1"/>
  <c r="D91" i="39"/>
  <c r="C91" i="39"/>
  <c r="D90" i="40"/>
  <c r="C90" i="40"/>
  <c r="E92" i="39"/>
  <c r="H92" i="39" s="1"/>
  <c r="E90" i="40" s="1"/>
  <c r="D92" i="39"/>
  <c r="C92" i="39"/>
  <c r="D85" i="40"/>
  <c r="D84" i="40"/>
  <c r="D79" i="40"/>
  <c r="C85" i="40"/>
  <c r="C84" i="40"/>
  <c r="C79" i="40"/>
  <c r="E87" i="39"/>
  <c r="H87" i="39" s="1"/>
  <c r="E85" i="40" s="1"/>
  <c r="E86" i="39"/>
  <c r="H86" i="39" s="1"/>
  <c r="E84" i="40" s="1"/>
  <c r="D87" i="39"/>
  <c r="D86" i="39"/>
  <c r="C87" i="39"/>
  <c r="C86" i="39"/>
  <c r="E81" i="39"/>
  <c r="H81" i="39" s="1"/>
  <c r="E79" i="40" s="1"/>
  <c r="D81" i="39"/>
  <c r="C81" i="39"/>
  <c r="H1440" i="43" l="1"/>
  <c r="H1435" i="43"/>
  <c r="H1430" i="43"/>
  <c r="H1425" i="43"/>
  <c r="H1438" i="43"/>
  <c r="H1437" i="43"/>
  <c r="H1431" i="43"/>
  <c r="H1436" i="43"/>
  <c r="H1441" i="43"/>
  <c r="H1434" i="43"/>
  <c r="H1439" i="43"/>
  <c r="H1433" i="43"/>
  <c r="H1418" i="43"/>
  <c r="H1426" i="43"/>
  <c r="H1423" i="43"/>
  <c r="H1420" i="43"/>
  <c r="H1428" i="43"/>
  <c r="F110" i="40"/>
  <c r="F89" i="40"/>
  <c r="F113" i="40"/>
  <c r="F115" i="40"/>
  <c r="F90" i="40"/>
  <c r="H1419" i="43"/>
  <c r="H1424" i="43"/>
  <c r="F201" i="40"/>
  <c r="H1422" i="43"/>
  <c r="H1427" i="43"/>
  <c r="H1421" i="43"/>
  <c r="F144" i="40"/>
  <c r="H1081" i="43"/>
  <c r="F104" i="40"/>
  <c r="H1045" i="43"/>
  <c r="F101" i="40"/>
  <c r="H1117" i="43"/>
  <c r="F107" i="40"/>
  <c r="H1057" i="43"/>
  <c r="F102" i="40"/>
  <c r="H1165" i="43"/>
  <c r="F111" i="40"/>
  <c r="H1141" i="43"/>
  <c r="F109" i="40"/>
  <c r="H1069" i="43"/>
  <c r="F103" i="40"/>
  <c r="H901" i="43"/>
  <c r="F85" i="40"/>
  <c r="H829" i="43"/>
  <c r="F79" i="40"/>
  <c r="H889" i="43"/>
  <c r="F84" i="40"/>
  <c r="H1038" i="43"/>
  <c r="H1106" i="43"/>
  <c r="H1054" i="43"/>
  <c r="H1034" i="43"/>
  <c r="H1050" i="43"/>
  <c r="H1066" i="43"/>
  <c r="H1042" i="43"/>
  <c r="H1058" i="43"/>
  <c r="H1110" i="43"/>
  <c r="H1046" i="43"/>
  <c r="H1062" i="43"/>
  <c r="H1114" i="43"/>
  <c r="H1153" i="43"/>
  <c r="H1149" i="43"/>
  <c r="H1145" i="43"/>
  <c r="H1152" i="43"/>
  <c r="H1148" i="43"/>
  <c r="H1144" i="43"/>
  <c r="H1151" i="43"/>
  <c r="H1147" i="43"/>
  <c r="H1143" i="43"/>
  <c r="H1150" i="43"/>
  <c r="H1146" i="43"/>
  <c r="H1142" i="43"/>
  <c r="H1189" i="43"/>
  <c r="H1185" i="43"/>
  <c r="H1181" i="43"/>
  <c r="H1188" i="43"/>
  <c r="H1184" i="43"/>
  <c r="H1180" i="43"/>
  <c r="H1187" i="43"/>
  <c r="H1183" i="43"/>
  <c r="H1179" i="43"/>
  <c r="H1186" i="43"/>
  <c r="H1182" i="43"/>
  <c r="H1178" i="43"/>
  <c r="H1213" i="43"/>
  <c r="H1209" i="43"/>
  <c r="H1205" i="43"/>
  <c r="H1212" i="43"/>
  <c r="H1208" i="43"/>
  <c r="H1204" i="43"/>
  <c r="H1211" i="43"/>
  <c r="H1207" i="43"/>
  <c r="H1203" i="43"/>
  <c r="H1210" i="43"/>
  <c r="H1206" i="43"/>
  <c r="H1202" i="43"/>
  <c r="H1070" i="43"/>
  <c r="H1074" i="43"/>
  <c r="H1078" i="43"/>
  <c r="H1130" i="43"/>
  <c r="H1134" i="43"/>
  <c r="H1138" i="43"/>
  <c r="H1154" i="43"/>
  <c r="H1158" i="43"/>
  <c r="H1162" i="43"/>
  <c r="H1035" i="43"/>
  <c r="H1039" i="43"/>
  <c r="H1043" i="43"/>
  <c r="H1047" i="43"/>
  <c r="H1051" i="43"/>
  <c r="H1055" i="43"/>
  <c r="H1059" i="43"/>
  <c r="H1063" i="43"/>
  <c r="H1067" i="43"/>
  <c r="H1071" i="43"/>
  <c r="H1075" i="43"/>
  <c r="H1079" i="43"/>
  <c r="H1107" i="43"/>
  <c r="H1111" i="43"/>
  <c r="H1115" i="43"/>
  <c r="H1131" i="43"/>
  <c r="H1135" i="43"/>
  <c r="H1139" i="43"/>
  <c r="H1155" i="43"/>
  <c r="H1159" i="43"/>
  <c r="H1163" i="43"/>
  <c r="H1036" i="43"/>
  <c r="H1040" i="43"/>
  <c r="H1044" i="43"/>
  <c r="H1048" i="43"/>
  <c r="H1052" i="43"/>
  <c r="H1056" i="43"/>
  <c r="H1060" i="43"/>
  <c r="H1064" i="43"/>
  <c r="H1068" i="43"/>
  <c r="H1072" i="43"/>
  <c r="H1076" i="43"/>
  <c r="H1080" i="43"/>
  <c r="H1108" i="43"/>
  <c r="H1112" i="43"/>
  <c r="H1116" i="43"/>
  <c r="H1132" i="43"/>
  <c r="H1136" i="43"/>
  <c r="H1140" i="43"/>
  <c r="H1156" i="43"/>
  <c r="H1160" i="43"/>
  <c r="H1164" i="43"/>
  <c r="H1037" i="43"/>
  <c r="H1041" i="43"/>
  <c r="H1049" i="43"/>
  <c r="H1053" i="43"/>
  <c r="H1061" i="43"/>
  <c r="H1065" i="43"/>
  <c r="H1073" i="43"/>
  <c r="H1077" i="43"/>
  <c r="H1109" i="43"/>
  <c r="H1113" i="43"/>
  <c r="H1133" i="43"/>
  <c r="H1137" i="43"/>
  <c r="H1157" i="43"/>
  <c r="H1161" i="43"/>
  <c r="H961" i="43"/>
  <c r="H957" i="43"/>
  <c r="H953" i="43"/>
  <c r="H960" i="43"/>
  <c r="H956" i="43"/>
  <c r="H952" i="43"/>
  <c r="H959" i="43"/>
  <c r="H955" i="43"/>
  <c r="H951" i="43"/>
  <c r="H958" i="43"/>
  <c r="H954" i="43"/>
  <c r="H950" i="43"/>
  <c r="H818" i="43"/>
  <c r="H822" i="43"/>
  <c r="H826" i="43"/>
  <c r="H878" i="43"/>
  <c r="H882" i="43"/>
  <c r="H886" i="43"/>
  <c r="H890" i="43"/>
  <c r="H894" i="43"/>
  <c r="H898" i="43"/>
  <c r="H974" i="43"/>
  <c r="H978" i="43"/>
  <c r="H982" i="43"/>
  <c r="H819" i="43"/>
  <c r="H823" i="43"/>
  <c r="H827" i="43"/>
  <c r="H879" i="43"/>
  <c r="H883" i="43"/>
  <c r="H887" i="43"/>
  <c r="H891" i="43"/>
  <c r="H895" i="43"/>
  <c r="H899" i="43"/>
  <c r="H975" i="43"/>
  <c r="H979" i="43"/>
  <c r="H983" i="43"/>
  <c r="H820" i="43"/>
  <c r="H824" i="43"/>
  <c r="H828" i="43"/>
  <c r="H880" i="43"/>
  <c r="H884" i="43"/>
  <c r="H888" i="43"/>
  <c r="H892" i="43"/>
  <c r="H896" i="43"/>
  <c r="H900" i="43"/>
  <c r="H976" i="43"/>
  <c r="H980" i="43"/>
  <c r="H984" i="43"/>
  <c r="H821" i="43"/>
  <c r="H825" i="43"/>
  <c r="H881" i="43"/>
  <c r="H885" i="43"/>
  <c r="H893" i="43"/>
  <c r="H897" i="43"/>
  <c r="H977" i="43"/>
  <c r="H981" i="43"/>
  <c r="H985" i="43"/>
  <c r="D44" i="40"/>
  <c r="C44" i="40"/>
  <c r="D43" i="40"/>
  <c r="C43" i="40"/>
  <c r="D51" i="40"/>
  <c r="C51" i="40"/>
  <c r="D57" i="40"/>
  <c r="C57" i="40"/>
  <c r="D56" i="40"/>
  <c r="C56" i="40"/>
  <c r="D38" i="40"/>
  <c r="C38" i="40"/>
  <c r="D21" i="40"/>
  <c r="C21" i="40"/>
  <c r="D15" i="40"/>
  <c r="C15" i="40"/>
  <c r="D7" i="40"/>
  <c r="C7" i="40"/>
  <c r="G44" i="39"/>
  <c r="D44" i="39"/>
  <c r="H44" i="39" s="1"/>
  <c r="E44" i="40" s="1"/>
  <c r="C44" i="39"/>
  <c r="G43" i="39"/>
  <c r="D43" i="39"/>
  <c r="H43" i="39" s="1"/>
  <c r="E43" i="40" s="1"/>
  <c r="C43" i="39"/>
  <c r="G51" i="39"/>
  <c r="D51" i="39"/>
  <c r="H51" i="39" s="1"/>
  <c r="E51" i="40" s="1"/>
  <c r="C51" i="39"/>
  <c r="G57" i="39"/>
  <c r="D57" i="39"/>
  <c r="H57" i="39" s="1"/>
  <c r="E57" i="40" s="1"/>
  <c r="C57" i="39"/>
  <c r="G56" i="39"/>
  <c r="D56" i="39"/>
  <c r="H56" i="39" s="1"/>
  <c r="E56" i="40" s="1"/>
  <c r="C56" i="39"/>
  <c r="G38" i="39"/>
  <c r="D38" i="39"/>
  <c r="H38" i="39" s="1"/>
  <c r="E38" i="40" s="1"/>
  <c r="C38" i="39"/>
  <c r="G21" i="39"/>
  <c r="D21" i="39"/>
  <c r="H21" i="39" s="1"/>
  <c r="E21" i="40" s="1"/>
  <c r="C21" i="39"/>
  <c r="G15" i="39"/>
  <c r="D15" i="39"/>
  <c r="H15" i="39" s="1"/>
  <c r="E15" i="40" s="1"/>
  <c r="C15" i="39"/>
  <c r="G7" i="39"/>
  <c r="D7" i="39"/>
  <c r="H7" i="39" s="1"/>
  <c r="C7" i="39"/>
  <c r="F56" i="40" l="1"/>
  <c r="F44" i="40"/>
  <c r="F51" i="40"/>
  <c r="F15" i="40"/>
  <c r="F38" i="40"/>
  <c r="F57" i="40"/>
  <c r="F43" i="40"/>
  <c r="F21" i="40"/>
  <c r="E7" i="40"/>
  <c r="H457" i="43"/>
  <c r="H453" i="43"/>
  <c r="H449" i="43"/>
  <c r="H456" i="43"/>
  <c r="H452" i="43"/>
  <c r="H448" i="43"/>
  <c r="H455" i="43"/>
  <c r="H451" i="43"/>
  <c r="H447" i="43"/>
  <c r="H454" i="43"/>
  <c r="H450" i="43"/>
  <c r="H446" i="43"/>
  <c r="H181" i="43"/>
  <c r="H177" i="43"/>
  <c r="H173" i="43"/>
  <c r="H180" i="43"/>
  <c r="H176" i="43"/>
  <c r="H172" i="43"/>
  <c r="H179" i="43"/>
  <c r="H175" i="43"/>
  <c r="H171" i="43"/>
  <c r="H178" i="43"/>
  <c r="H174" i="43"/>
  <c r="H170" i="43"/>
  <c r="H541" i="43"/>
  <c r="H537" i="43"/>
  <c r="H533" i="43"/>
  <c r="H540" i="43"/>
  <c r="H536" i="43"/>
  <c r="H532" i="43"/>
  <c r="H539" i="43"/>
  <c r="H535" i="43"/>
  <c r="H531" i="43"/>
  <c r="H538" i="43"/>
  <c r="H534" i="43"/>
  <c r="H530" i="43"/>
  <c r="H109" i="43"/>
  <c r="H105" i="43"/>
  <c r="H101" i="43"/>
  <c r="H108" i="43"/>
  <c r="H104" i="43"/>
  <c r="H100" i="43"/>
  <c r="H107" i="43"/>
  <c r="H103" i="43"/>
  <c r="H99" i="43"/>
  <c r="H106" i="43"/>
  <c r="H102" i="43"/>
  <c r="H98" i="43"/>
  <c r="H613" i="43"/>
  <c r="H609" i="43"/>
  <c r="H605" i="43"/>
  <c r="H612" i="43"/>
  <c r="H608" i="43"/>
  <c r="H604" i="43"/>
  <c r="H611" i="43"/>
  <c r="H607" i="43"/>
  <c r="H603" i="43"/>
  <c r="H610" i="43"/>
  <c r="H606" i="43"/>
  <c r="H602" i="43"/>
  <c r="H601" i="43"/>
  <c r="H597" i="43"/>
  <c r="H593" i="43"/>
  <c r="H600" i="43"/>
  <c r="H596" i="43"/>
  <c r="H592" i="43"/>
  <c r="H599" i="43"/>
  <c r="H595" i="43"/>
  <c r="H591" i="43"/>
  <c r="H598" i="43"/>
  <c r="H594" i="43"/>
  <c r="H590" i="43"/>
  <c r="H385" i="43"/>
  <c r="H381" i="43"/>
  <c r="H377" i="43"/>
  <c r="H384" i="43"/>
  <c r="H380" i="43"/>
  <c r="H376" i="43"/>
  <c r="H383" i="43"/>
  <c r="H379" i="43"/>
  <c r="H375" i="43"/>
  <c r="H382" i="43"/>
  <c r="H378" i="43"/>
  <c r="H374" i="43"/>
  <c r="H445" i="43"/>
  <c r="H441" i="43"/>
  <c r="H437" i="43"/>
  <c r="H444" i="43"/>
  <c r="H440" i="43"/>
  <c r="H436" i="43"/>
  <c r="H443" i="43"/>
  <c r="H439" i="43"/>
  <c r="H435" i="43"/>
  <c r="H442" i="43"/>
  <c r="H438" i="43"/>
  <c r="H434" i="43"/>
  <c r="F31" i="11"/>
  <c r="G8" i="1"/>
  <c r="G7" i="1"/>
  <c r="G6" i="1"/>
  <c r="G5" i="1"/>
  <c r="H190" i="39"/>
  <c r="G214" i="39"/>
  <c r="G213" i="39"/>
  <c r="G212" i="39"/>
  <c r="G211" i="39"/>
  <c r="D214" i="39"/>
  <c r="D190" i="39"/>
  <c r="D153" i="39"/>
  <c r="D148" i="39"/>
  <c r="H3" i="43" l="1"/>
  <c r="H9" i="43"/>
  <c r="F7" i="40"/>
  <c r="H4" i="43"/>
  <c r="H10" i="43"/>
  <c r="H5" i="43"/>
  <c r="H11" i="43"/>
  <c r="H6" i="43"/>
  <c r="H12" i="43"/>
  <c r="H7" i="43"/>
  <c r="H2" i="43"/>
  <c r="H13" i="43"/>
  <c r="H8" i="43"/>
  <c r="E147" i="40"/>
  <c r="H1481" i="43" l="1"/>
  <c r="H1485" i="43"/>
  <c r="H1489" i="43"/>
  <c r="H1478" i="43"/>
  <c r="H1482" i="43"/>
  <c r="H1486" i="43"/>
  <c r="H1480" i="43"/>
  <c r="H1484" i="43"/>
  <c r="H1488" i="43"/>
  <c r="H1479" i="43"/>
  <c r="H1487" i="43"/>
  <c r="H1483" i="43"/>
  <c r="E6" i="46"/>
  <c r="E11" i="46"/>
  <c r="D179" i="39" l="1"/>
  <c r="D301" i="40" l="1"/>
  <c r="D302" i="40"/>
  <c r="D300" i="40"/>
  <c r="C301" i="40"/>
  <c r="C302" i="40"/>
  <c r="C300" i="40"/>
  <c r="D376" i="39"/>
  <c r="D375" i="39"/>
  <c r="D374" i="39"/>
  <c r="G375" i="39"/>
  <c r="G376" i="39"/>
  <c r="G374" i="39"/>
  <c r="C375" i="39"/>
  <c r="C376" i="39"/>
  <c r="C374" i="39"/>
  <c r="G366" i="39"/>
  <c r="G367" i="39"/>
  <c r="G365" i="39"/>
  <c r="D366" i="39"/>
  <c r="D367" i="39"/>
  <c r="D365" i="39"/>
  <c r="C366" i="39"/>
  <c r="C367" i="39"/>
  <c r="C365" i="39"/>
  <c r="D294" i="40"/>
  <c r="D295" i="40"/>
  <c r="D293" i="40"/>
  <c r="C294" i="40"/>
  <c r="C295" i="40"/>
  <c r="C293" i="40"/>
  <c r="G357" i="39"/>
  <c r="G358" i="39"/>
  <c r="G356" i="39"/>
  <c r="D357" i="39"/>
  <c r="D358" i="39"/>
  <c r="D356" i="39"/>
  <c r="C357" i="39"/>
  <c r="C358" i="39"/>
  <c r="C356" i="39"/>
  <c r="D287" i="40"/>
  <c r="D288" i="40"/>
  <c r="D286" i="40"/>
  <c r="C287" i="40"/>
  <c r="C288" i="40"/>
  <c r="C286" i="40"/>
  <c r="G346" i="39"/>
  <c r="G347" i="39"/>
  <c r="G348" i="39"/>
  <c r="G349" i="39"/>
  <c r="G345" i="39"/>
  <c r="D346" i="39"/>
  <c r="D347" i="39"/>
  <c r="D348" i="39"/>
  <c r="D349" i="39"/>
  <c r="D345" i="39"/>
  <c r="C346" i="39"/>
  <c r="C347" i="39"/>
  <c r="C348" i="39"/>
  <c r="C349" i="39"/>
  <c r="C345" i="39"/>
  <c r="D278" i="40"/>
  <c r="D279" i="40"/>
  <c r="D280" i="40"/>
  <c r="D281" i="40"/>
  <c r="D277" i="40"/>
  <c r="C278" i="40"/>
  <c r="C279" i="40"/>
  <c r="C280" i="40"/>
  <c r="C281" i="40"/>
  <c r="C277" i="40"/>
  <c r="D266" i="40"/>
  <c r="D269" i="40"/>
  <c r="D271" i="40"/>
  <c r="D272" i="40"/>
  <c r="D265" i="40"/>
  <c r="C266" i="40"/>
  <c r="C269" i="40"/>
  <c r="C271" i="40"/>
  <c r="C272" i="40"/>
  <c r="C265" i="40"/>
  <c r="G332" i="39"/>
  <c r="G335" i="39"/>
  <c r="G337" i="39"/>
  <c r="G338" i="39"/>
  <c r="G331" i="39"/>
  <c r="D332" i="39"/>
  <c r="D335" i="39"/>
  <c r="D337" i="39"/>
  <c r="D338" i="39"/>
  <c r="D331" i="39"/>
  <c r="C332" i="39"/>
  <c r="C335" i="39"/>
  <c r="C337" i="39"/>
  <c r="C338" i="39"/>
  <c r="C331" i="39"/>
  <c r="D257" i="40"/>
  <c r="D258" i="40"/>
  <c r="D259" i="40"/>
  <c r="D260" i="40"/>
  <c r="D256" i="40"/>
  <c r="C257" i="40"/>
  <c r="C258" i="40"/>
  <c r="C259" i="40"/>
  <c r="C260" i="40"/>
  <c r="C256" i="40"/>
  <c r="G321" i="39"/>
  <c r="G322" i="39"/>
  <c r="G323" i="39"/>
  <c r="G324" i="39"/>
  <c r="G320" i="39"/>
  <c r="D321" i="39"/>
  <c r="D322" i="39"/>
  <c r="D323" i="39"/>
  <c r="D324" i="39"/>
  <c r="D320" i="39"/>
  <c r="C321" i="39"/>
  <c r="C322" i="39"/>
  <c r="C323" i="39"/>
  <c r="C324" i="39"/>
  <c r="C320" i="39"/>
  <c r="D250" i="40"/>
  <c r="D252" i="40" s="1"/>
  <c r="C250" i="40"/>
  <c r="C252" i="40" s="1"/>
  <c r="G312" i="39"/>
  <c r="D312" i="39"/>
  <c r="C312" i="39"/>
  <c r="D239" i="40"/>
  <c r="D240" i="40"/>
  <c r="D241" i="40"/>
  <c r="D242" i="40"/>
  <c r="D243" i="40"/>
  <c r="D244" i="40"/>
  <c r="D245" i="40"/>
  <c r="D238" i="40"/>
  <c r="C239" i="40"/>
  <c r="C240" i="40"/>
  <c r="C241" i="40"/>
  <c r="C242" i="40"/>
  <c r="C243" i="40"/>
  <c r="C244" i="40"/>
  <c r="C245" i="40"/>
  <c r="C238" i="40"/>
  <c r="E299" i="39"/>
  <c r="E300" i="39"/>
  <c r="E301" i="39"/>
  <c r="E302" i="39"/>
  <c r="E303" i="39"/>
  <c r="E304" i="39"/>
  <c r="E305" i="39"/>
  <c r="E298" i="39"/>
  <c r="D299" i="39"/>
  <c r="D300" i="39"/>
  <c r="D301" i="39"/>
  <c r="D302" i="39"/>
  <c r="D303" i="39"/>
  <c r="D304" i="39"/>
  <c r="D305" i="39"/>
  <c r="D298" i="39"/>
  <c r="C299" i="39"/>
  <c r="C300" i="39"/>
  <c r="C301" i="39"/>
  <c r="C302" i="39"/>
  <c r="C303" i="39"/>
  <c r="C304" i="39"/>
  <c r="C305" i="39"/>
  <c r="C298" i="39"/>
  <c r="D203" i="40"/>
  <c r="D204" i="40"/>
  <c r="D205" i="40"/>
  <c r="D209" i="40"/>
  <c r="D212" i="40"/>
  <c r="D213" i="40"/>
  <c r="D214" i="40"/>
  <c r="D215" i="40"/>
  <c r="D216" i="40"/>
  <c r="D217" i="40"/>
  <c r="D220" i="40"/>
  <c r="D221" i="40"/>
  <c r="D222" i="40"/>
  <c r="D224" i="40"/>
  <c r="D229" i="40"/>
  <c r="D230" i="40"/>
  <c r="D202" i="40"/>
  <c r="C203" i="40"/>
  <c r="C204" i="40"/>
  <c r="C205" i="40"/>
  <c r="C209" i="40"/>
  <c r="C212" i="40"/>
  <c r="C213" i="40"/>
  <c r="C214" i="40"/>
  <c r="C215" i="40"/>
  <c r="C216" i="40"/>
  <c r="C217" i="40"/>
  <c r="C220" i="40"/>
  <c r="C221" i="40"/>
  <c r="C222" i="40"/>
  <c r="C224" i="40"/>
  <c r="C229" i="40"/>
  <c r="C230" i="40"/>
  <c r="C202" i="40"/>
  <c r="G261" i="39"/>
  <c r="G262" i="39"/>
  <c r="G263" i="39"/>
  <c r="G267" i="39"/>
  <c r="G270" i="39"/>
  <c r="G271" i="39"/>
  <c r="G272" i="39"/>
  <c r="G273" i="39"/>
  <c r="G274" i="39"/>
  <c r="G275" i="39"/>
  <c r="G278" i="39"/>
  <c r="G279" i="39"/>
  <c r="G280" i="39"/>
  <c r="G282" i="39"/>
  <c r="G287" i="39"/>
  <c r="G288" i="39"/>
  <c r="G260" i="39"/>
  <c r="D261" i="39"/>
  <c r="D262" i="39"/>
  <c r="D263" i="39"/>
  <c r="D267" i="39"/>
  <c r="D270" i="39"/>
  <c r="D271" i="39"/>
  <c r="D272" i="39"/>
  <c r="D273" i="39"/>
  <c r="D274" i="39"/>
  <c r="D275" i="39"/>
  <c r="D278" i="39"/>
  <c r="D279" i="39"/>
  <c r="D280" i="39"/>
  <c r="D282" i="39"/>
  <c r="D287" i="39"/>
  <c r="D288" i="39"/>
  <c r="D260" i="39"/>
  <c r="C261" i="39"/>
  <c r="C262" i="39"/>
  <c r="C263" i="39"/>
  <c r="C267" i="39"/>
  <c r="C270" i="39"/>
  <c r="C271" i="39"/>
  <c r="C272" i="39"/>
  <c r="C273" i="39"/>
  <c r="C274" i="39"/>
  <c r="C275" i="39"/>
  <c r="C278" i="39"/>
  <c r="C279" i="39"/>
  <c r="C280" i="39"/>
  <c r="C282" i="39"/>
  <c r="C287" i="39"/>
  <c r="C288" i="39"/>
  <c r="C260" i="39"/>
  <c r="D171" i="40"/>
  <c r="D172" i="40"/>
  <c r="D173" i="40"/>
  <c r="D174" i="40"/>
  <c r="D176" i="40"/>
  <c r="D177" i="40"/>
  <c r="D178" i="40"/>
  <c r="D179" i="40"/>
  <c r="D180" i="40"/>
  <c r="D182" i="40"/>
  <c r="D183" i="40"/>
  <c r="D185" i="40"/>
  <c r="D186" i="40"/>
  <c r="D187" i="40"/>
  <c r="D188" i="40"/>
  <c r="D189" i="40"/>
  <c r="D190" i="40"/>
  <c r="D191" i="40"/>
  <c r="D192" i="40"/>
  <c r="D193" i="40"/>
  <c r="D194" i="40"/>
  <c r="D195" i="40"/>
  <c r="D170" i="40"/>
  <c r="C171" i="40"/>
  <c r="C172" i="40"/>
  <c r="C173" i="40"/>
  <c r="C174" i="40"/>
  <c r="C176" i="40"/>
  <c r="C177" i="40"/>
  <c r="C178" i="40"/>
  <c r="C179" i="40"/>
  <c r="C180" i="40"/>
  <c r="C182" i="40"/>
  <c r="C183" i="40"/>
  <c r="C185" i="40"/>
  <c r="C186" i="40"/>
  <c r="C187" i="40"/>
  <c r="C188" i="40"/>
  <c r="C189" i="40"/>
  <c r="C190" i="40"/>
  <c r="C191" i="40"/>
  <c r="C192" i="40"/>
  <c r="C193" i="40"/>
  <c r="C194" i="40"/>
  <c r="C195" i="40"/>
  <c r="C170" i="40"/>
  <c r="G249" i="39"/>
  <c r="D249" i="39"/>
  <c r="C249" i="39"/>
  <c r="G247" i="39"/>
  <c r="D247" i="39"/>
  <c r="G222" i="39"/>
  <c r="G223" i="39"/>
  <c r="G224" i="39"/>
  <c r="G225" i="39"/>
  <c r="G227" i="39"/>
  <c r="G228" i="39"/>
  <c r="G229" i="39"/>
  <c r="G230" i="39"/>
  <c r="G231" i="39"/>
  <c r="G233" i="39"/>
  <c r="G234" i="39"/>
  <c r="G236" i="39"/>
  <c r="G237" i="39"/>
  <c r="G238" i="39"/>
  <c r="G239" i="39"/>
  <c r="G240" i="39"/>
  <c r="G241" i="39"/>
  <c r="G242" i="39"/>
  <c r="G243" i="39"/>
  <c r="G244" i="39"/>
  <c r="G245" i="39"/>
  <c r="G221" i="39"/>
  <c r="D222" i="39"/>
  <c r="D223" i="39"/>
  <c r="D224" i="39"/>
  <c r="D225" i="39"/>
  <c r="D227" i="39"/>
  <c r="D228" i="39"/>
  <c r="D229" i="39"/>
  <c r="D230" i="39"/>
  <c r="D231" i="39"/>
  <c r="D233" i="39"/>
  <c r="D234" i="39"/>
  <c r="D236" i="39"/>
  <c r="D237" i="39"/>
  <c r="D238" i="39"/>
  <c r="D239" i="39"/>
  <c r="D240" i="39"/>
  <c r="D241" i="39"/>
  <c r="D242" i="39"/>
  <c r="D243" i="39"/>
  <c r="D244" i="39"/>
  <c r="D245" i="39"/>
  <c r="D221" i="39"/>
  <c r="C222" i="39"/>
  <c r="C223" i="39"/>
  <c r="C224" i="39"/>
  <c r="C225" i="39"/>
  <c r="C227" i="39"/>
  <c r="C228" i="39"/>
  <c r="C229" i="39"/>
  <c r="C230" i="39"/>
  <c r="C231" i="39"/>
  <c r="C233" i="39"/>
  <c r="C234" i="39"/>
  <c r="C236" i="39"/>
  <c r="C237" i="39"/>
  <c r="C238" i="39"/>
  <c r="C239" i="39"/>
  <c r="C240" i="39"/>
  <c r="C241" i="39"/>
  <c r="C242" i="39"/>
  <c r="C243" i="39"/>
  <c r="C244" i="39"/>
  <c r="C245" i="39"/>
  <c r="C221" i="39"/>
  <c r="D213" i="39"/>
  <c r="D212" i="39"/>
  <c r="D211" i="39"/>
  <c r="D163" i="40"/>
  <c r="D164" i="40"/>
  <c r="D165" i="40"/>
  <c r="D162" i="40"/>
  <c r="C163" i="40"/>
  <c r="C164" i="40"/>
  <c r="C165" i="40"/>
  <c r="C162" i="40"/>
  <c r="D157" i="40"/>
  <c r="D158" i="40" s="1"/>
  <c r="C157" i="40"/>
  <c r="G204" i="39"/>
  <c r="D204" i="39"/>
  <c r="D152" i="40"/>
  <c r="D153" i="40" s="1"/>
  <c r="C152" i="40"/>
  <c r="G197" i="39"/>
  <c r="D197" i="39"/>
  <c r="C197" i="39"/>
  <c r="D146" i="40"/>
  <c r="D147" i="40"/>
  <c r="D145" i="40"/>
  <c r="C146" i="40"/>
  <c r="C147" i="40"/>
  <c r="C145" i="40"/>
  <c r="G190" i="39"/>
  <c r="G188" i="39"/>
  <c r="G187" i="39"/>
  <c r="D188" i="39"/>
  <c r="D187" i="39"/>
  <c r="C187" i="39"/>
  <c r="D139" i="40"/>
  <c r="D137" i="40"/>
  <c r="C139" i="40"/>
  <c r="C137" i="40"/>
  <c r="D174" i="39"/>
  <c r="C176" i="39"/>
  <c r="C175" i="39"/>
  <c r="D132" i="40"/>
  <c r="D133" i="40" s="1"/>
  <c r="C132" i="40"/>
  <c r="C133" i="40" s="1"/>
  <c r="D164" i="39"/>
  <c r="C166" i="39"/>
  <c r="C165" i="39"/>
  <c r="D127" i="40"/>
  <c r="D126" i="40"/>
  <c r="C127" i="40"/>
  <c r="C126" i="40"/>
  <c r="C155" i="39"/>
  <c r="C154" i="39"/>
  <c r="C150" i="39"/>
  <c r="C149" i="39"/>
  <c r="D121" i="40"/>
  <c r="D122" i="40" s="1"/>
  <c r="C121" i="40"/>
  <c r="C122" i="40" s="1"/>
  <c r="D138" i="39"/>
  <c r="C140" i="39"/>
  <c r="C139" i="39"/>
  <c r="D98" i="40"/>
  <c r="D99" i="40"/>
  <c r="D100" i="40"/>
  <c r="D106" i="40"/>
  <c r="D108" i="40"/>
  <c r="D112" i="40"/>
  <c r="D114" i="40"/>
  <c r="D116" i="40"/>
  <c r="D97" i="40"/>
  <c r="C98" i="40"/>
  <c r="C99" i="40"/>
  <c r="C100" i="40"/>
  <c r="C105" i="40"/>
  <c r="C106" i="40"/>
  <c r="C108" i="40"/>
  <c r="C112" i="40"/>
  <c r="C114" i="40"/>
  <c r="C116" i="40"/>
  <c r="C97" i="40"/>
  <c r="E113" i="39"/>
  <c r="E114" i="39"/>
  <c r="E115" i="39"/>
  <c r="E120" i="39"/>
  <c r="E121" i="39"/>
  <c r="E123" i="39"/>
  <c r="E127" i="39"/>
  <c r="E129" i="39"/>
  <c r="E131" i="39"/>
  <c r="E112" i="39"/>
  <c r="D113" i="39"/>
  <c r="D114" i="39"/>
  <c r="D115" i="39"/>
  <c r="D120" i="39"/>
  <c r="D121" i="39"/>
  <c r="D123" i="39"/>
  <c r="D127" i="39"/>
  <c r="D129" i="39"/>
  <c r="D131" i="39"/>
  <c r="D112" i="39"/>
  <c r="C113" i="39"/>
  <c r="C114" i="39"/>
  <c r="C115" i="39"/>
  <c r="C120" i="39"/>
  <c r="C121" i="39"/>
  <c r="C123" i="39"/>
  <c r="C127" i="39"/>
  <c r="C129" i="39"/>
  <c r="C131" i="39"/>
  <c r="C112" i="39"/>
  <c r="D77" i="40"/>
  <c r="D78" i="40"/>
  <c r="D80" i="40"/>
  <c r="D81" i="40"/>
  <c r="D82" i="40"/>
  <c r="D83" i="40"/>
  <c r="D86" i="40"/>
  <c r="D88" i="40"/>
  <c r="D91" i="40"/>
  <c r="D92" i="40"/>
  <c r="D76" i="40"/>
  <c r="C77" i="40"/>
  <c r="C78" i="40"/>
  <c r="C80" i="40"/>
  <c r="C81" i="40"/>
  <c r="C82" i="40"/>
  <c r="C83" i="40"/>
  <c r="C86" i="40"/>
  <c r="C88" i="40"/>
  <c r="C91" i="40"/>
  <c r="C92" i="40"/>
  <c r="C76" i="40"/>
  <c r="G94" i="39"/>
  <c r="D95" i="39"/>
  <c r="D94" i="39"/>
  <c r="E79" i="39"/>
  <c r="E80" i="39"/>
  <c r="E82" i="39"/>
  <c r="E83" i="39"/>
  <c r="E84" i="39"/>
  <c r="E85" i="39"/>
  <c r="E88" i="39"/>
  <c r="E90" i="39"/>
  <c r="E78" i="39"/>
  <c r="D79" i="39"/>
  <c r="D80" i="39"/>
  <c r="D82" i="39"/>
  <c r="D83" i="39"/>
  <c r="D84" i="39"/>
  <c r="D85" i="39"/>
  <c r="D88" i="39"/>
  <c r="D90" i="39"/>
  <c r="D78" i="39"/>
  <c r="C79" i="39"/>
  <c r="C80" i="39"/>
  <c r="C82" i="39"/>
  <c r="C83" i="39"/>
  <c r="C84" i="39"/>
  <c r="C85" i="39"/>
  <c r="C88" i="39"/>
  <c r="C90" i="39"/>
  <c r="C78" i="39"/>
  <c r="D9" i="40"/>
  <c r="D10" i="40"/>
  <c r="D11" i="40"/>
  <c r="D12" i="40"/>
  <c r="D13" i="40"/>
  <c r="D14" i="40"/>
  <c r="D16" i="40"/>
  <c r="D17" i="40"/>
  <c r="D18" i="40"/>
  <c r="D19" i="40"/>
  <c r="D20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9" i="40"/>
  <c r="D40" i="40"/>
  <c r="D41" i="40"/>
  <c r="D42" i="40"/>
  <c r="D45" i="40"/>
  <c r="D46" i="40"/>
  <c r="D47" i="40"/>
  <c r="D48" i="40"/>
  <c r="D50" i="40"/>
  <c r="D52" i="40"/>
  <c r="D53" i="40"/>
  <c r="D54" i="40"/>
  <c r="D55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8" i="40"/>
  <c r="C9" i="40"/>
  <c r="C10" i="40"/>
  <c r="C11" i="40"/>
  <c r="C12" i="40"/>
  <c r="C13" i="40"/>
  <c r="C14" i="40"/>
  <c r="C16" i="40"/>
  <c r="C17" i="40"/>
  <c r="C18" i="40"/>
  <c r="C19" i="40"/>
  <c r="C20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9" i="40"/>
  <c r="C40" i="40"/>
  <c r="C41" i="40"/>
  <c r="C42" i="40"/>
  <c r="C45" i="40"/>
  <c r="C46" i="40"/>
  <c r="C47" i="40"/>
  <c r="C48" i="40"/>
  <c r="C50" i="40"/>
  <c r="C52" i="40"/>
  <c r="C53" i="40"/>
  <c r="C54" i="40"/>
  <c r="C55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8" i="40"/>
  <c r="D9" i="39"/>
  <c r="D10" i="39"/>
  <c r="D11" i="39"/>
  <c r="D12" i="39"/>
  <c r="D13" i="39"/>
  <c r="D14" i="39"/>
  <c r="D16" i="39"/>
  <c r="D17" i="39"/>
  <c r="D18" i="39"/>
  <c r="D19" i="39"/>
  <c r="D20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9" i="39"/>
  <c r="D40" i="39"/>
  <c r="D41" i="39"/>
  <c r="D42" i="39"/>
  <c r="D45" i="39"/>
  <c r="D46" i="39"/>
  <c r="D47" i="39"/>
  <c r="D48" i="39"/>
  <c r="D50" i="39"/>
  <c r="D52" i="39"/>
  <c r="D53" i="39"/>
  <c r="D54" i="39"/>
  <c r="D55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8" i="39"/>
  <c r="G9" i="39"/>
  <c r="G10" i="39"/>
  <c r="G11" i="39"/>
  <c r="G12" i="39"/>
  <c r="G13" i="39"/>
  <c r="G14" i="39"/>
  <c r="G16" i="39"/>
  <c r="G17" i="39"/>
  <c r="G18" i="39"/>
  <c r="G19" i="39"/>
  <c r="G20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9" i="39"/>
  <c r="G40" i="39"/>
  <c r="G41" i="39"/>
  <c r="G42" i="39"/>
  <c r="G45" i="39"/>
  <c r="G46" i="39"/>
  <c r="G47" i="39"/>
  <c r="G48" i="39"/>
  <c r="G50" i="39"/>
  <c r="G52" i="39"/>
  <c r="G53" i="39"/>
  <c r="G54" i="39"/>
  <c r="G55" i="39"/>
  <c r="G58" i="39"/>
  <c r="G59" i="39"/>
  <c r="G60" i="39"/>
  <c r="G61" i="39"/>
  <c r="G62" i="39"/>
  <c r="G63" i="39"/>
  <c r="G64" i="39"/>
  <c r="G65" i="39"/>
  <c r="G66" i="39"/>
  <c r="G67" i="39"/>
  <c r="G68" i="39"/>
  <c r="G69" i="39"/>
  <c r="G70" i="39"/>
  <c r="G71" i="39"/>
  <c r="G8" i="39"/>
  <c r="C9" i="39"/>
  <c r="C10" i="39"/>
  <c r="C11" i="39"/>
  <c r="C12" i="39"/>
  <c r="C13" i="39"/>
  <c r="C14" i="39"/>
  <c r="C16" i="39"/>
  <c r="C17" i="39"/>
  <c r="C18" i="39"/>
  <c r="C19" i="39"/>
  <c r="C20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9" i="39"/>
  <c r="C40" i="39"/>
  <c r="C41" i="39"/>
  <c r="C42" i="39"/>
  <c r="C45" i="39"/>
  <c r="C46" i="39"/>
  <c r="C47" i="39"/>
  <c r="C48" i="39"/>
  <c r="C50" i="39"/>
  <c r="C52" i="39"/>
  <c r="C53" i="39"/>
  <c r="C54" i="39"/>
  <c r="C55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8" i="39"/>
  <c r="C20" i="45" l="1"/>
  <c r="B20" i="45"/>
  <c r="D128" i="40"/>
  <c r="D140" i="40"/>
  <c r="D303" i="40"/>
  <c r="D148" i="40"/>
  <c r="F147" i="40"/>
  <c r="C140" i="40"/>
  <c r="D246" i="40"/>
  <c r="D282" i="40"/>
  <c r="D166" i="40"/>
  <c r="D261" i="40"/>
  <c r="D117" i="40"/>
  <c r="D273" i="40"/>
  <c r="D296" i="40"/>
  <c r="D72" i="40"/>
  <c r="D93" i="40"/>
  <c r="D197" i="40"/>
  <c r="D234" i="40"/>
  <c r="D289" i="40"/>
  <c r="C296" i="40"/>
  <c r="C303" i="40"/>
  <c r="C128" i="40"/>
  <c r="C234" i="40"/>
  <c r="C93" i="40"/>
  <c r="C117" i="40"/>
  <c r="C246" i="40"/>
  <c r="C261" i="40"/>
  <c r="C166" i="40"/>
  <c r="C273" i="40"/>
  <c r="C148" i="40"/>
  <c r="C197" i="40"/>
  <c r="C282" i="40"/>
  <c r="C72" i="40"/>
  <c r="C289" i="40"/>
  <c r="H27" i="39"/>
  <c r="E27" i="40" s="1"/>
  <c r="F27" i="40" s="1"/>
  <c r="H26" i="39"/>
  <c r="E26" i="40" s="1"/>
  <c r="F26" i="40" s="1"/>
  <c r="H25" i="39"/>
  <c r="E25" i="40" s="1"/>
  <c r="F25" i="40" s="1"/>
  <c r="H12" i="39"/>
  <c r="E12" i="40" s="1"/>
  <c r="F12" i="40" s="1"/>
  <c r="H11" i="39"/>
  <c r="E11" i="40" s="1"/>
  <c r="F11" i="40" s="1"/>
  <c r="H219" i="43" l="1"/>
  <c r="H223" i="43"/>
  <c r="H227" i="43"/>
  <c r="H220" i="43"/>
  <c r="H224" i="43"/>
  <c r="H228" i="43"/>
  <c r="H221" i="43"/>
  <c r="H225" i="43"/>
  <c r="H229" i="43"/>
  <c r="H222" i="43"/>
  <c r="H226" i="43"/>
  <c r="H218" i="43"/>
  <c r="H231" i="43"/>
  <c r="H235" i="43"/>
  <c r="H239" i="43"/>
  <c r="H232" i="43"/>
  <c r="H236" i="43"/>
  <c r="H240" i="43"/>
  <c r="H233" i="43"/>
  <c r="H237" i="43"/>
  <c r="H241" i="43"/>
  <c r="H238" i="43"/>
  <c r="H234" i="43"/>
  <c r="H230" i="43"/>
  <c r="H51" i="43"/>
  <c r="H55" i="43"/>
  <c r="H59" i="43"/>
  <c r="H52" i="43"/>
  <c r="H56" i="43"/>
  <c r="H60" i="43"/>
  <c r="H53" i="43"/>
  <c r="H57" i="43"/>
  <c r="H61" i="43"/>
  <c r="H54" i="43"/>
  <c r="H58" i="43"/>
  <c r="H50" i="43"/>
  <c r="H243" i="43"/>
  <c r="H247" i="43"/>
  <c r="H251" i="43"/>
  <c r="H244" i="43"/>
  <c r="H248" i="43"/>
  <c r="H252" i="43"/>
  <c r="H245" i="43"/>
  <c r="H249" i="43"/>
  <c r="H253" i="43"/>
  <c r="H242" i="43"/>
  <c r="H250" i="43"/>
  <c r="H246" i="43"/>
  <c r="H63" i="43"/>
  <c r="H67" i="43"/>
  <c r="H71" i="43"/>
  <c r="H64" i="43"/>
  <c r="H68" i="43"/>
  <c r="H72" i="43"/>
  <c r="H65" i="43"/>
  <c r="H69" i="43"/>
  <c r="H73" i="43"/>
  <c r="H70" i="43"/>
  <c r="H66" i="43"/>
  <c r="H62" i="43"/>
  <c r="G157" i="39"/>
  <c r="G152" i="39"/>
  <c r="G177" i="39"/>
  <c r="G167" i="39"/>
  <c r="G105" i="39" l="1"/>
  <c r="G104" i="39"/>
  <c r="G103" i="39"/>
  <c r="G102" i="39"/>
  <c r="G101" i="39"/>
  <c r="G100" i="39"/>
  <c r="G99" i="39"/>
  <c r="G98" i="39"/>
  <c r="G97" i="39"/>
  <c r="G96" i="39"/>
  <c r="H247" i="39"/>
  <c r="E195" i="40" s="1"/>
  <c r="F195" i="40" s="1"/>
  <c r="H214" i="39"/>
  <c r="E165" i="40" s="1"/>
  <c r="F165" i="40" s="1"/>
  <c r="H213" i="39"/>
  <c r="E164" i="40" s="1"/>
  <c r="F164" i="40" s="1"/>
  <c r="H212" i="39"/>
  <c r="E163" i="40" s="1"/>
  <c r="F163" i="40" s="1"/>
  <c r="H211" i="39"/>
  <c r="H204" i="39"/>
  <c r="E157" i="40" s="1"/>
  <c r="H94" i="39"/>
  <c r="E92" i="40" s="1"/>
  <c r="F92" i="40" s="1"/>
  <c r="H215" i="39" l="1"/>
  <c r="F157" i="40"/>
  <c r="E158" i="40"/>
  <c r="E162" i="40"/>
  <c r="H1804" i="43"/>
  <c r="H1808" i="43"/>
  <c r="H1812" i="43"/>
  <c r="H1805" i="43"/>
  <c r="H1809" i="43"/>
  <c r="H1813" i="43"/>
  <c r="H1803" i="43"/>
  <c r="H1807" i="43"/>
  <c r="H1811" i="43"/>
  <c r="H1806" i="43"/>
  <c r="H1810" i="43"/>
  <c r="H1802" i="43"/>
  <c r="H1972" i="43"/>
  <c r="H1976" i="43"/>
  <c r="H1980" i="43"/>
  <c r="H1973" i="43"/>
  <c r="H1977" i="43"/>
  <c r="H1981" i="43"/>
  <c r="H1971" i="43"/>
  <c r="H1975" i="43"/>
  <c r="H1979" i="43"/>
  <c r="H1974" i="43"/>
  <c r="H1970" i="43"/>
  <c r="H1978" i="43"/>
  <c r="H1469" i="43"/>
  <c r="H1473" i="43"/>
  <c r="H1477" i="43"/>
  <c r="H1466" i="43"/>
  <c r="H1470" i="43"/>
  <c r="H1474" i="43"/>
  <c r="H1468" i="43"/>
  <c r="H1472" i="43"/>
  <c r="H1476" i="43"/>
  <c r="H1475" i="43"/>
  <c r="H1471" i="43"/>
  <c r="H1467" i="43"/>
  <c r="H1816" i="43"/>
  <c r="H1820" i="43"/>
  <c r="H1824" i="43"/>
  <c r="H1817" i="43"/>
  <c r="H1821" i="43"/>
  <c r="H1825" i="43"/>
  <c r="H1815" i="43"/>
  <c r="H1819" i="43"/>
  <c r="H1823" i="43"/>
  <c r="H1814" i="43"/>
  <c r="H1822" i="43"/>
  <c r="H1818" i="43"/>
  <c r="H914" i="43"/>
  <c r="H918" i="43"/>
  <c r="H922" i="43"/>
  <c r="H915" i="43"/>
  <c r="H919" i="43"/>
  <c r="H923" i="43"/>
  <c r="H916" i="43"/>
  <c r="H920" i="43"/>
  <c r="H924" i="43"/>
  <c r="H917" i="43"/>
  <c r="H921" i="43"/>
  <c r="H925" i="43"/>
  <c r="H1792" i="43"/>
  <c r="H1796" i="43"/>
  <c r="H1800" i="43"/>
  <c r="H1793" i="43"/>
  <c r="H1797" i="43"/>
  <c r="H1801" i="43"/>
  <c r="H1791" i="43"/>
  <c r="H1795" i="43"/>
  <c r="H1799" i="43"/>
  <c r="H1798" i="43"/>
  <c r="H1790" i="43"/>
  <c r="H1794" i="43"/>
  <c r="G95" i="39"/>
  <c r="H95" i="39" s="1"/>
  <c r="E91" i="40" s="1"/>
  <c r="F91" i="40" s="1"/>
  <c r="B16" i="42"/>
  <c r="C16" i="42" s="1"/>
  <c r="D16" i="42" s="1"/>
  <c r="B10" i="42"/>
  <c r="B7" i="42"/>
  <c r="C7" i="42" s="1"/>
  <c r="D7" i="42" s="1"/>
  <c r="C13" i="42" s="1"/>
  <c r="D13" i="42" s="1"/>
  <c r="J2" i="45" s="1"/>
  <c r="B4" i="42"/>
  <c r="F162" i="40" l="1"/>
  <c r="E166" i="40"/>
  <c r="F166" i="40" s="1"/>
  <c r="C25" i="11"/>
  <c r="H1779" i="43"/>
  <c r="H1789" i="43"/>
  <c r="H1778" i="43"/>
  <c r="H1788" i="43"/>
  <c r="H1782" i="43"/>
  <c r="H1784" i="43"/>
  <c r="H1787" i="43"/>
  <c r="H1785" i="43"/>
  <c r="H1780" i="43"/>
  <c r="H1786" i="43"/>
  <c r="H1783" i="43"/>
  <c r="H1781" i="43"/>
  <c r="H962" i="43"/>
  <c r="H966" i="43"/>
  <c r="H970" i="43"/>
  <c r="H963" i="43"/>
  <c r="H967" i="43"/>
  <c r="H971" i="43"/>
  <c r="H964" i="43"/>
  <c r="H968" i="43"/>
  <c r="H972" i="43"/>
  <c r="H965" i="43"/>
  <c r="H969" i="43"/>
  <c r="H973" i="43"/>
  <c r="C10" i="42"/>
  <c r="J1" i="45" s="1"/>
  <c r="C2" i="44"/>
  <c r="E2" i="11"/>
  <c r="E2" i="40"/>
  <c r="I2" i="39"/>
  <c r="F2" i="1"/>
  <c r="F41" i="45"/>
  <c r="F37" i="45"/>
  <c r="F29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7" i="45"/>
  <c r="A23" i="45"/>
  <c r="A24" i="45"/>
  <c r="A13" i="45"/>
  <c r="A15" i="45"/>
  <c r="A16" i="45"/>
  <c r="A17" i="45"/>
  <c r="A18" i="45"/>
  <c r="A19" i="45"/>
  <c r="A20" i="45"/>
  <c r="A21" i="45"/>
  <c r="A22" i="45"/>
  <c r="A12" i="45"/>
  <c r="H5" i="45"/>
  <c r="F1" i="1" l="1"/>
  <c r="E1" i="40"/>
  <c r="C1" i="44" s="1"/>
  <c r="E1" i="11"/>
  <c r="I1" i="39"/>
  <c r="I5" i="45"/>
  <c r="J5" i="45" s="1"/>
  <c r="H324" i="39"/>
  <c r="E260" i="40" s="1"/>
  <c r="F260" i="40" s="1"/>
  <c r="H323" i="39"/>
  <c r="E259" i="40" s="1"/>
  <c r="F259" i="40" s="1"/>
  <c r="H322" i="39"/>
  <c r="E258" i="40" s="1"/>
  <c r="F258" i="40" s="1"/>
  <c r="H321" i="39"/>
  <c r="E257" i="40" s="1"/>
  <c r="F257" i="40" s="1"/>
  <c r="H320" i="39"/>
  <c r="H305" i="39"/>
  <c r="E245" i="40" s="1"/>
  <c r="F245" i="40" s="1"/>
  <c r="H304" i="39"/>
  <c r="E244" i="40" s="1"/>
  <c r="F244" i="40" s="1"/>
  <c r="H303" i="39"/>
  <c r="E243" i="40" s="1"/>
  <c r="F243" i="40" s="1"/>
  <c r="H302" i="39"/>
  <c r="F242" i="40" s="1"/>
  <c r="H301" i="39"/>
  <c r="E241" i="40" s="1"/>
  <c r="F241" i="40" s="1"/>
  <c r="H300" i="39"/>
  <c r="F240" i="40" s="1"/>
  <c r="H299" i="39"/>
  <c r="E239" i="40" s="1"/>
  <c r="F239" i="40" s="1"/>
  <c r="H325" i="39" l="1"/>
  <c r="E256" i="40"/>
  <c r="H2296" i="43" s="1"/>
  <c r="H2331" i="43"/>
  <c r="H2335" i="43"/>
  <c r="H2339" i="43"/>
  <c r="H2332" i="43"/>
  <c r="H2336" i="43"/>
  <c r="H2340" i="43"/>
  <c r="H2333" i="43"/>
  <c r="H2337" i="43"/>
  <c r="H2341" i="43"/>
  <c r="H2330" i="43"/>
  <c r="H2334" i="43"/>
  <c r="H2338" i="43"/>
  <c r="H1289" i="43"/>
  <c r="H1293" i="43"/>
  <c r="H1297" i="43"/>
  <c r="H1286" i="43"/>
  <c r="H1290" i="43"/>
  <c r="H1294" i="43"/>
  <c r="H1288" i="43"/>
  <c r="H1292" i="43"/>
  <c r="H1296" i="43"/>
  <c r="H1295" i="43"/>
  <c r="H1291" i="43"/>
  <c r="H1287" i="43"/>
  <c r="H1265" i="43"/>
  <c r="H1269" i="43"/>
  <c r="H1273" i="43"/>
  <c r="H1262" i="43"/>
  <c r="H1266" i="43"/>
  <c r="H1270" i="43"/>
  <c r="H1264" i="43"/>
  <c r="H1268" i="43"/>
  <c r="H1272" i="43"/>
  <c r="H1263" i="43"/>
  <c r="H1267" i="43"/>
  <c r="H1271" i="43"/>
  <c r="H1313" i="43"/>
  <c r="H1317" i="43"/>
  <c r="H1321" i="43"/>
  <c r="H1310" i="43"/>
  <c r="H1314" i="43"/>
  <c r="H1318" i="43"/>
  <c r="H1312" i="43"/>
  <c r="H1316" i="43"/>
  <c r="H1320" i="43"/>
  <c r="H1311" i="43"/>
  <c r="H1315" i="43"/>
  <c r="H1319" i="43"/>
  <c r="H1277" i="43"/>
  <c r="H1281" i="43"/>
  <c r="H1285" i="43"/>
  <c r="H1274" i="43"/>
  <c r="H1278" i="43"/>
  <c r="H1282" i="43"/>
  <c r="H1276" i="43"/>
  <c r="H1280" i="43"/>
  <c r="H1284" i="43"/>
  <c r="H1279" i="43"/>
  <c r="H1283" i="43"/>
  <c r="H1275" i="43"/>
  <c r="H2343" i="43"/>
  <c r="H2347" i="43"/>
  <c r="H2351" i="43"/>
  <c r="H2344" i="43"/>
  <c r="H2348" i="43"/>
  <c r="H2352" i="43"/>
  <c r="H2345" i="43"/>
  <c r="H2349" i="43"/>
  <c r="H2353" i="43"/>
  <c r="H2342" i="43"/>
  <c r="H2346" i="43"/>
  <c r="H2350" i="43"/>
  <c r="H2307" i="43"/>
  <c r="H2306" i="43"/>
  <c r="H2311" i="43"/>
  <c r="H2315" i="43"/>
  <c r="H2308" i="43"/>
  <c r="H2312" i="43"/>
  <c r="H2316" i="43"/>
  <c r="H2309" i="43"/>
  <c r="H2313" i="43"/>
  <c r="H2317" i="43"/>
  <c r="H2310" i="43"/>
  <c r="H2314" i="43"/>
  <c r="H1241" i="43"/>
  <c r="H1245" i="43"/>
  <c r="H1249" i="43"/>
  <c r="H1238" i="43"/>
  <c r="H1242" i="43"/>
  <c r="H1246" i="43"/>
  <c r="H1240" i="43"/>
  <c r="H1244" i="43"/>
  <c r="H1248" i="43"/>
  <c r="H1247" i="43"/>
  <c r="H1243" i="43"/>
  <c r="H1239" i="43"/>
  <c r="H1253" i="43"/>
  <c r="H1257" i="43"/>
  <c r="H1261" i="43"/>
  <c r="H1250" i="43"/>
  <c r="H1254" i="43"/>
  <c r="H1258" i="43"/>
  <c r="H1252" i="43"/>
  <c r="H1256" i="43"/>
  <c r="H1260" i="43"/>
  <c r="H1251" i="43"/>
  <c r="H1259" i="43"/>
  <c r="H1255" i="43"/>
  <c r="H1301" i="43"/>
  <c r="H1305" i="43"/>
  <c r="H1309" i="43"/>
  <c r="H1298" i="43"/>
  <c r="H1302" i="43"/>
  <c r="H1306" i="43"/>
  <c r="H1300" i="43"/>
  <c r="H1304" i="43"/>
  <c r="H1308" i="43"/>
  <c r="H1299" i="43"/>
  <c r="H1307" i="43"/>
  <c r="H1303" i="43"/>
  <c r="H2319" i="43"/>
  <c r="H2323" i="43"/>
  <c r="H2327" i="43"/>
  <c r="H2320" i="43"/>
  <c r="H2324" i="43"/>
  <c r="H2328" i="43"/>
  <c r="H2321" i="43"/>
  <c r="H2325" i="43"/>
  <c r="H2329" i="43"/>
  <c r="H2318" i="43"/>
  <c r="H2322" i="43"/>
  <c r="H2326" i="43"/>
  <c r="H2303" i="43" l="1"/>
  <c r="F256" i="40"/>
  <c r="E261" i="40"/>
  <c r="F261" i="40" s="1"/>
  <c r="H2294" i="43"/>
  <c r="H2304" i="43"/>
  <c r="H2305" i="43"/>
  <c r="H2299" i="43"/>
  <c r="H2302" i="43"/>
  <c r="H2301" i="43"/>
  <c r="H2295" i="43"/>
  <c r="H2300" i="43"/>
  <c r="H2298" i="43"/>
  <c r="H2297" i="43"/>
  <c r="H71" i="39"/>
  <c r="E71" i="40" s="1"/>
  <c r="F71" i="40" s="1"/>
  <c r="H70" i="39"/>
  <c r="E70" i="40" s="1"/>
  <c r="F70" i="40" s="1"/>
  <c r="H69" i="39"/>
  <c r="E69" i="40" s="1"/>
  <c r="F69" i="40" s="1"/>
  <c r="H68" i="39"/>
  <c r="E68" i="40" s="1"/>
  <c r="F68" i="40" s="1"/>
  <c r="H67" i="39"/>
  <c r="E67" i="40" s="1"/>
  <c r="F67" i="40" s="1"/>
  <c r="H66" i="39"/>
  <c r="E66" i="40" s="1"/>
  <c r="F66" i="40" s="1"/>
  <c r="H65" i="39"/>
  <c r="E65" i="40" s="1"/>
  <c r="F65" i="40" s="1"/>
  <c r="H64" i="39"/>
  <c r="E64" i="40" s="1"/>
  <c r="F64" i="40" s="1"/>
  <c r="H63" i="39"/>
  <c r="E63" i="40" s="1"/>
  <c r="F63" i="40" s="1"/>
  <c r="H62" i="39"/>
  <c r="E62" i="40" s="1"/>
  <c r="F62" i="40" s="1"/>
  <c r="H61" i="39"/>
  <c r="E61" i="40" s="1"/>
  <c r="F61" i="40" s="1"/>
  <c r="H60" i="39"/>
  <c r="E60" i="40" s="1"/>
  <c r="F60" i="40" s="1"/>
  <c r="H59" i="39"/>
  <c r="E59" i="40" s="1"/>
  <c r="F59" i="40" s="1"/>
  <c r="H58" i="39"/>
  <c r="E58" i="40" s="1"/>
  <c r="F58" i="40" s="1"/>
  <c r="H55" i="39"/>
  <c r="E55" i="40" s="1"/>
  <c r="F55" i="40" s="1"/>
  <c r="H54" i="39"/>
  <c r="E54" i="40" s="1"/>
  <c r="F54" i="40" s="1"/>
  <c r="H53" i="39"/>
  <c r="E53" i="40" s="1"/>
  <c r="F53" i="40" s="1"/>
  <c r="H52" i="39"/>
  <c r="E52" i="40" s="1"/>
  <c r="F52" i="40" s="1"/>
  <c r="H50" i="39"/>
  <c r="E50" i="40" s="1"/>
  <c r="F50" i="40" s="1"/>
  <c r="H48" i="39"/>
  <c r="E48" i="40" s="1"/>
  <c r="F48" i="40" s="1"/>
  <c r="H47" i="39"/>
  <c r="E47" i="40" s="1"/>
  <c r="F47" i="40" s="1"/>
  <c r="H46" i="39"/>
  <c r="E46" i="40" s="1"/>
  <c r="F46" i="40" s="1"/>
  <c r="H45" i="39"/>
  <c r="E45" i="40" s="1"/>
  <c r="F45" i="40" s="1"/>
  <c r="H42" i="39"/>
  <c r="E42" i="40" s="1"/>
  <c r="F42" i="40" s="1"/>
  <c r="H41" i="39"/>
  <c r="E41" i="40" s="1"/>
  <c r="F41" i="40" s="1"/>
  <c r="H40" i="39"/>
  <c r="E40" i="40" s="1"/>
  <c r="F40" i="40" s="1"/>
  <c r="H39" i="39"/>
  <c r="E39" i="40" s="1"/>
  <c r="F39" i="40" s="1"/>
  <c r="H37" i="39"/>
  <c r="E37" i="40" s="1"/>
  <c r="F37" i="40" s="1"/>
  <c r="H36" i="39"/>
  <c r="E36" i="40" s="1"/>
  <c r="F36" i="40" s="1"/>
  <c r="H35" i="39"/>
  <c r="E35" i="40" s="1"/>
  <c r="F35" i="40" s="1"/>
  <c r="H34" i="39"/>
  <c r="E34" i="40" s="1"/>
  <c r="F34" i="40" s="1"/>
  <c r="H33" i="39"/>
  <c r="E33" i="40" s="1"/>
  <c r="F33" i="40" s="1"/>
  <c r="H32" i="39"/>
  <c r="E32" i="40" s="1"/>
  <c r="F32" i="40" s="1"/>
  <c r="H31" i="39"/>
  <c r="E31" i="40" s="1"/>
  <c r="F31" i="40" s="1"/>
  <c r="H30" i="39"/>
  <c r="E30" i="40" s="1"/>
  <c r="F30" i="40" s="1"/>
  <c r="H29" i="39"/>
  <c r="E29" i="40" s="1"/>
  <c r="F29" i="40" s="1"/>
  <c r="H28" i="39"/>
  <c r="E28" i="40" s="1"/>
  <c r="F28" i="40" s="1"/>
  <c r="H24" i="39"/>
  <c r="E24" i="40" s="1"/>
  <c r="F24" i="40" s="1"/>
  <c r="H23" i="39"/>
  <c r="E23" i="40" s="1"/>
  <c r="F23" i="40" s="1"/>
  <c r="H22" i="39"/>
  <c r="E22" i="40" s="1"/>
  <c r="H20" i="39"/>
  <c r="E20" i="40" s="1"/>
  <c r="F20" i="40" s="1"/>
  <c r="H19" i="39"/>
  <c r="E19" i="40" s="1"/>
  <c r="F19" i="40" s="1"/>
  <c r="H18" i="39"/>
  <c r="E18" i="40" s="1"/>
  <c r="H17" i="39"/>
  <c r="E17" i="40" s="1"/>
  <c r="H16" i="39"/>
  <c r="E16" i="40" s="1"/>
  <c r="H14" i="39"/>
  <c r="E14" i="40" s="1"/>
  <c r="F14" i="40" s="1"/>
  <c r="H13" i="39"/>
  <c r="E13" i="40" s="1"/>
  <c r="F13" i="40" s="1"/>
  <c r="H10" i="39"/>
  <c r="E10" i="40" s="1"/>
  <c r="F10" i="40" s="1"/>
  <c r="H9" i="39"/>
  <c r="E9" i="40" s="1"/>
  <c r="H8" i="39"/>
  <c r="F17" i="40" l="1"/>
  <c r="C9" i="11"/>
  <c r="F22" i="40"/>
  <c r="C14" i="11"/>
  <c r="F16" i="40"/>
  <c r="C13" i="11"/>
  <c r="F9" i="40"/>
  <c r="C12" i="11"/>
  <c r="F18" i="40"/>
  <c r="C11" i="11"/>
  <c r="H72" i="39"/>
  <c r="H135" i="43"/>
  <c r="H139" i="43"/>
  <c r="H143" i="43"/>
  <c r="H136" i="43"/>
  <c r="H140" i="43"/>
  <c r="H144" i="43"/>
  <c r="H137" i="43"/>
  <c r="H141" i="43"/>
  <c r="H145" i="43"/>
  <c r="H134" i="43"/>
  <c r="H142" i="43"/>
  <c r="F12" i="1"/>
  <c r="H138" i="43"/>
  <c r="H279" i="43"/>
  <c r="H283" i="43"/>
  <c r="H287" i="43"/>
  <c r="H280" i="43"/>
  <c r="H284" i="43"/>
  <c r="H288" i="43"/>
  <c r="H281" i="43"/>
  <c r="H285" i="43"/>
  <c r="H289" i="43"/>
  <c r="H286" i="43"/>
  <c r="H282" i="43"/>
  <c r="H278" i="43"/>
  <c r="H579" i="43"/>
  <c r="H583" i="43"/>
  <c r="H587" i="43"/>
  <c r="H580" i="43"/>
  <c r="H584" i="43"/>
  <c r="H588" i="43"/>
  <c r="H578" i="43"/>
  <c r="H582" i="43"/>
  <c r="H586" i="43"/>
  <c r="H589" i="43"/>
  <c r="H581" i="43"/>
  <c r="H585" i="43"/>
  <c r="H39" i="43"/>
  <c r="H43" i="43"/>
  <c r="H47" i="43"/>
  <c r="H40" i="43"/>
  <c r="H44" i="43"/>
  <c r="H48" i="43"/>
  <c r="H41" i="43"/>
  <c r="H45" i="43"/>
  <c r="H49" i="43"/>
  <c r="H38" i="43"/>
  <c r="H42" i="43"/>
  <c r="H46" i="43"/>
  <c r="H123" i="43"/>
  <c r="H127" i="43"/>
  <c r="H131" i="43"/>
  <c r="H124" i="43"/>
  <c r="H128" i="43"/>
  <c r="H132" i="43"/>
  <c r="H125" i="43"/>
  <c r="H129" i="43"/>
  <c r="H133" i="43"/>
  <c r="H130" i="43"/>
  <c r="H126" i="43"/>
  <c r="H122" i="43"/>
  <c r="H183" i="43"/>
  <c r="H187" i="43"/>
  <c r="H191" i="43"/>
  <c r="H184" i="43"/>
  <c r="H188" i="43"/>
  <c r="H192" i="43"/>
  <c r="H185" i="43"/>
  <c r="H189" i="43"/>
  <c r="H193" i="43"/>
  <c r="H190" i="43"/>
  <c r="H186" i="43"/>
  <c r="H182" i="43"/>
  <c r="F16" i="1"/>
  <c r="H267" i="43"/>
  <c r="H271" i="43"/>
  <c r="H275" i="43"/>
  <c r="H268" i="43"/>
  <c r="H272" i="43"/>
  <c r="H276" i="43"/>
  <c r="H269" i="43"/>
  <c r="H273" i="43"/>
  <c r="H277" i="43"/>
  <c r="H270" i="43"/>
  <c r="H274" i="43"/>
  <c r="H266" i="43"/>
  <c r="H315" i="43"/>
  <c r="H319" i="43"/>
  <c r="H323" i="43"/>
  <c r="H316" i="43"/>
  <c r="H320" i="43"/>
  <c r="H324" i="43"/>
  <c r="H317" i="43"/>
  <c r="H321" i="43"/>
  <c r="H325" i="43"/>
  <c r="H318" i="43"/>
  <c r="H322" i="43"/>
  <c r="H314" i="43"/>
  <c r="H363" i="43"/>
  <c r="H362" i="43"/>
  <c r="H367" i="43"/>
  <c r="H371" i="43"/>
  <c r="H364" i="43"/>
  <c r="H368" i="43"/>
  <c r="H372" i="43"/>
  <c r="H366" i="43"/>
  <c r="H370" i="43"/>
  <c r="H369" i="43"/>
  <c r="H373" i="43"/>
  <c r="H365" i="43"/>
  <c r="H423" i="43"/>
  <c r="H427" i="43"/>
  <c r="H431" i="43"/>
  <c r="H424" i="43"/>
  <c r="H428" i="43"/>
  <c r="H432" i="43"/>
  <c r="H422" i="43"/>
  <c r="H426" i="43"/>
  <c r="H430" i="43"/>
  <c r="H429" i="43"/>
  <c r="H433" i="43"/>
  <c r="H425" i="43"/>
  <c r="H495" i="43"/>
  <c r="H499" i="43"/>
  <c r="H503" i="43"/>
  <c r="H496" i="43"/>
  <c r="H500" i="43"/>
  <c r="H504" i="43"/>
  <c r="H494" i="43"/>
  <c r="H498" i="43"/>
  <c r="H502" i="43"/>
  <c r="H501" i="43"/>
  <c r="H505" i="43"/>
  <c r="H497" i="43"/>
  <c r="H567" i="43"/>
  <c r="H571" i="43"/>
  <c r="H575" i="43"/>
  <c r="H568" i="43"/>
  <c r="H572" i="43"/>
  <c r="H576" i="43"/>
  <c r="H566" i="43"/>
  <c r="H570" i="43"/>
  <c r="H574" i="43"/>
  <c r="H573" i="43"/>
  <c r="H577" i="43"/>
  <c r="H569" i="43"/>
  <c r="H639" i="43"/>
  <c r="H643" i="43"/>
  <c r="H647" i="43"/>
  <c r="H640" i="43"/>
  <c r="H644" i="43"/>
  <c r="H648" i="43"/>
  <c r="H638" i="43"/>
  <c r="H642" i="43"/>
  <c r="H646" i="43"/>
  <c r="H645" i="43"/>
  <c r="H649" i="43"/>
  <c r="H641" i="43"/>
  <c r="H687" i="43"/>
  <c r="H691" i="43"/>
  <c r="H695" i="43"/>
  <c r="H686" i="43"/>
  <c r="H690" i="43"/>
  <c r="H694" i="43"/>
  <c r="H689" i="43"/>
  <c r="H697" i="43"/>
  <c r="H692" i="43"/>
  <c r="H693" i="43"/>
  <c r="H688" i="43"/>
  <c r="H696" i="43"/>
  <c r="H734" i="43"/>
  <c r="H738" i="43"/>
  <c r="H742" i="43"/>
  <c r="H735" i="43"/>
  <c r="H739" i="43"/>
  <c r="H743" i="43"/>
  <c r="H736" i="43"/>
  <c r="H740" i="43"/>
  <c r="H744" i="43"/>
  <c r="H737" i="43"/>
  <c r="H741" i="43"/>
  <c r="H745" i="43"/>
  <c r="H387" i="43"/>
  <c r="H391" i="43"/>
  <c r="H395" i="43"/>
  <c r="H388" i="43"/>
  <c r="H392" i="43"/>
  <c r="H396" i="43"/>
  <c r="H386" i="43"/>
  <c r="H390" i="43"/>
  <c r="H394" i="43"/>
  <c r="H397" i="43"/>
  <c r="H389" i="43"/>
  <c r="H393" i="43"/>
  <c r="H651" i="43"/>
  <c r="H655" i="43"/>
  <c r="H659" i="43"/>
  <c r="H652" i="43"/>
  <c r="H650" i="43"/>
  <c r="H654" i="43"/>
  <c r="H658" i="43"/>
  <c r="H657" i="43"/>
  <c r="H660" i="43"/>
  <c r="H653" i="43"/>
  <c r="H661" i="43"/>
  <c r="H656" i="43"/>
  <c r="H699" i="43"/>
  <c r="H702" i="43"/>
  <c r="H706" i="43"/>
  <c r="H698" i="43"/>
  <c r="H703" i="43"/>
  <c r="H707" i="43"/>
  <c r="H700" i="43"/>
  <c r="H704" i="43"/>
  <c r="H708" i="43"/>
  <c r="H701" i="43"/>
  <c r="H705" i="43"/>
  <c r="H709" i="43"/>
  <c r="H746" i="43"/>
  <c r="H750" i="43"/>
  <c r="H754" i="43"/>
  <c r="H747" i="43"/>
  <c r="H751" i="43"/>
  <c r="H755" i="43"/>
  <c r="H748" i="43"/>
  <c r="H752" i="43"/>
  <c r="H756" i="43"/>
  <c r="H749" i="43"/>
  <c r="H753" i="43"/>
  <c r="H757" i="43"/>
  <c r="H195" i="43"/>
  <c r="H199" i="43"/>
  <c r="H203" i="43"/>
  <c r="H196" i="43"/>
  <c r="H200" i="43"/>
  <c r="H204" i="43"/>
  <c r="H197" i="43"/>
  <c r="H201" i="43"/>
  <c r="H205" i="43"/>
  <c r="H194" i="43"/>
  <c r="H202" i="43"/>
  <c r="H198" i="43"/>
  <c r="H519" i="43"/>
  <c r="H523" i="43"/>
  <c r="H527" i="43"/>
  <c r="H520" i="43"/>
  <c r="H524" i="43"/>
  <c r="H528" i="43"/>
  <c r="H518" i="43"/>
  <c r="H522" i="43"/>
  <c r="H526" i="43"/>
  <c r="H529" i="43"/>
  <c r="H521" i="43"/>
  <c r="H525" i="43"/>
  <c r="H207" i="43"/>
  <c r="H211" i="43"/>
  <c r="H215" i="43"/>
  <c r="H208" i="43"/>
  <c r="H212" i="43"/>
  <c r="H216" i="43"/>
  <c r="H209" i="43"/>
  <c r="H213" i="43"/>
  <c r="H217" i="43"/>
  <c r="H206" i="43"/>
  <c r="H210" i="43"/>
  <c r="H214" i="43"/>
  <c r="H339" i="43"/>
  <c r="H343" i="43"/>
  <c r="H347" i="43"/>
  <c r="H341" i="43"/>
  <c r="H345" i="43"/>
  <c r="H349" i="43"/>
  <c r="H342" i="43"/>
  <c r="H344" i="43"/>
  <c r="H340" i="43"/>
  <c r="H348" i="43"/>
  <c r="H346" i="43"/>
  <c r="H338" i="43"/>
  <c r="H543" i="43"/>
  <c r="H547" i="43"/>
  <c r="H551" i="43"/>
  <c r="H544" i="43"/>
  <c r="H548" i="43"/>
  <c r="H552" i="43"/>
  <c r="H542" i="43"/>
  <c r="H546" i="43"/>
  <c r="H550" i="43"/>
  <c r="H545" i="43"/>
  <c r="H549" i="43"/>
  <c r="H553" i="43"/>
  <c r="H663" i="43"/>
  <c r="H667" i="43"/>
  <c r="H671" i="43"/>
  <c r="H662" i="43"/>
  <c r="H666" i="43"/>
  <c r="H670" i="43"/>
  <c r="H665" i="43"/>
  <c r="H673" i="43"/>
  <c r="H668" i="43"/>
  <c r="H669" i="43"/>
  <c r="H664" i="43"/>
  <c r="H672" i="43"/>
  <c r="H710" i="43"/>
  <c r="H714" i="43"/>
  <c r="H718" i="43"/>
  <c r="H711" i="43"/>
  <c r="H715" i="43"/>
  <c r="H719" i="43"/>
  <c r="H712" i="43"/>
  <c r="H716" i="43"/>
  <c r="H720" i="43"/>
  <c r="H713" i="43"/>
  <c r="H717" i="43"/>
  <c r="H721" i="43"/>
  <c r="H758" i="43"/>
  <c r="H762" i="43"/>
  <c r="H766" i="43"/>
  <c r="H759" i="43"/>
  <c r="H763" i="43"/>
  <c r="H767" i="43"/>
  <c r="H760" i="43"/>
  <c r="H764" i="43"/>
  <c r="H768" i="43"/>
  <c r="H761" i="43"/>
  <c r="H765" i="43"/>
  <c r="H769" i="43"/>
  <c r="H75" i="43"/>
  <c r="H79" i="43"/>
  <c r="H83" i="43"/>
  <c r="H76" i="43"/>
  <c r="H80" i="43"/>
  <c r="H84" i="43"/>
  <c r="H77" i="43"/>
  <c r="H81" i="43"/>
  <c r="H85" i="43"/>
  <c r="H74" i="43"/>
  <c r="H82" i="43"/>
  <c r="H78" i="43"/>
  <c r="H327" i="43"/>
  <c r="H331" i="43"/>
  <c r="H335" i="43"/>
  <c r="H328" i="43"/>
  <c r="H332" i="43"/>
  <c r="H329" i="43"/>
  <c r="H333" i="43"/>
  <c r="H337" i="43"/>
  <c r="H334" i="43"/>
  <c r="H336" i="43"/>
  <c r="H330" i="43"/>
  <c r="H326" i="43"/>
  <c r="H459" i="43"/>
  <c r="H463" i="43"/>
  <c r="H467" i="43"/>
  <c r="H460" i="43"/>
  <c r="H464" i="43"/>
  <c r="H468" i="43"/>
  <c r="H458" i="43"/>
  <c r="H462" i="43"/>
  <c r="H466" i="43"/>
  <c r="H469" i="43"/>
  <c r="H461" i="43"/>
  <c r="H465" i="43"/>
  <c r="H87" i="43"/>
  <c r="H91" i="43"/>
  <c r="H95" i="43"/>
  <c r="H88" i="43"/>
  <c r="H92" i="43"/>
  <c r="H96" i="43"/>
  <c r="H89" i="43"/>
  <c r="H93" i="43"/>
  <c r="H97" i="43"/>
  <c r="H86" i="43"/>
  <c r="H90" i="43"/>
  <c r="H94" i="43"/>
  <c r="H147" i="43"/>
  <c r="H151" i="43"/>
  <c r="H155" i="43"/>
  <c r="H148" i="43"/>
  <c r="H152" i="43"/>
  <c r="H156" i="43"/>
  <c r="H149" i="43"/>
  <c r="H153" i="43"/>
  <c r="H157" i="43"/>
  <c r="H146" i="43"/>
  <c r="H150" i="43"/>
  <c r="H154" i="43"/>
  <c r="H291" i="43"/>
  <c r="H295" i="43"/>
  <c r="H299" i="43"/>
  <c r="H292" i="43"/>
  <c r="H296" i="43"/>
  <c r="H300" i="43"/>
  <c r="H293" i="43"/>
  <c r="H297" i="43"/>
  <c r="H301" i="43"/>
  <c r="H290" i="43"/>
  <c r="H298" i="43"/>
  <c r="H294" i="43"/>
  <c r="H399" i="43"/>
  <c r="H403" i="43"/>
  <c r="H407" i="43"/>
  <c r="H400" i="43"/>
  <c r="H404" i="43"/>
  <c r="H408" i="43"/>
  <c r="H398" i="43"/>
  <c r="H402" i="43"/>
  <c r="H406" i="43"/>
  <c r="H401" i="43"/>
  <c r="H405" i="43"/>
  <c r="H409" i="43"/>
  <c r="H471" i="43"/>
  <c r="H475" i="43"/>
  <c r="H479" i="43"/>
  <c r="H472" i="43"/>
  <c r="H476" i="43"/>
  <c r="H480" i="43"/>
  <c r="H470" i="43"/>
  <c r="H474" i="43"/>
  <c r="H478" i="43"/>
  <c r="H473" i="43"/>
  <c r="H477" i="43"/>
  <c r="H481" i="43"/>
  <c r="H615" i="43"/>
  <c r="H619" i="43"/>
  <c r="H623" i="43"/>
  <c r="H616" i="43"/>
  <c r="H620" i="43"/>
  <c r="H624" i="43"/>
  <c r="H614" i="43"/>
  <c r="H618" i="43"/>
  <c r="H622" i="43"/>
  <c r="H617" i="43"/>
  <c r="H621" i="43"/>
  <c r="H625" i="43"/>
  <c r="H27" i="43"/>
  <c r="H31" i="43"/>
  <c r="H35" i="43"/>
  <c r="H28" i="43"/>
  <c r="H32" i="43"/>
  <c r="H36" i="43"/>
  <c r="H29" i="43"/>
  <c r="H33" i="43"/>
  <c r="H37" i="43"/>
  <c r="H26" i="43"/>
  <c r="H34" i="43"/>
  <c r="H30" i="43"/>
  <c r="H111" i="43"/>
  <c r="H115" i="43"/>
  <c r="H119" i="43"/>
  <c r="H112" i="43"/>
  <c r="H116" i="43"/>
  <c r="H120" i="43"/>
  <c r="H113" i="43"/>
  <c r="H117" i="43"/>
  <c r="H121" i="43"/>
  <c r="H114" i="43"/>
  <c r="H118" i="43"/>
  <c r="H110" i="43"/>
  <c r="F14" i="1"/>
  <c r="H159" i="43"/>
  <c r="H163" i="43"/>
  <c r="H167" i="43"/>
  <c r="H160" i="43"/>
  <c r="H164" i="43"/>
  <c r="H168" i="43"/>
  <c r="H161" i="43"/>
  <c r="H165" i="43"/>
  <c r="H169" i="43"/>
  <c r="H162" i="43"/>
  <c r="H166" i="43"/>
  <c r="H158" i="43"/>
  <c r="H255" i="43"/>
  <c r="H259" i="43"/>
  <c r="H263" i="43"/>
  <c r="H256" i="43"/>
  <c r="H260" i="43"/>
  <c r="H264" i="43"/>
  <c r="H257" i="43"/>
  <c r="H261" i="43"/>
  <c r="H265" i="43"/>
  <c r="H254" i="43"/>
  <c r="H258" i="43"/>
  <c r="H262" i="43"/>
  <c r="H303" i="43"/>
  <c r="H307" i="43"/>
  <c r="H311" i="43"/>
  <c r="H304" i="43"/>
  <c r="H308" i="43"/>
  <c r="H312" i="43"/>
  <c r="H305" i="43"/>
  <c r="H309" i="43"/>
  <c r="H313" i="43"/>
  <c r="H302" i="43"/>
  <c r="H306" i="43"/>
  <c r="H310" i="43"/>
  <c r="H351" i="43"/>
  <c r="H355" i="43"/>
  <c r="H359" i="43"/>
  <c r="H353" i="43"/>
  <c r="H350" i="43"/>
  <c r="H357" i="43"/>
  <c r="H352" i="43"/>
  <c r="H358" i="43"/>
  <c r="H356" i="43"/>
  <c r="H361" i="43"/>
  <c r="H354" i="43"/>
  <c r="H360" i="43"/>
  <c r="H411" i="43"/>
  <c r="H415" i="43"/>
  <c r="H419" i="43"/>
  <c r="H412" i="43"/>
  <c r="H416" i="43"/>
  <c r="H420" i="43"/>
  <c r="H410" i="43"/>
  <c r="H414" i="43"/>
  <c r="H418" i="43"/>
  <c r="H413" i="43"/>
  <c r="H417" i="43"/>
  <c r="H421" i="43"/>
  <c r="H483" i="43"/>
  <c r="H487" i="43"/>
  <c r="H491" i="43"/>
  <c r="H484" i="43"/>
  <c r="H488" i="43"/>
  <c r="H492" i="43"/>
  <c r="H482" i="43"/>
  <c r="H486" i="43"/>
  <c r="H490" i="43"/>
  <c r="H485" i="43"/>
  <c r="H489" i="43"/>
  <c r="H493" i="43"/>
  <c r="H555" i="43"/>
  <c r="H559" i="43"/>
  <c r="H563" i="43"/>
  <c r="H556" i="43"/>
  <c r="H560" i="43"/>
  <c r="H564" i="43"/>
  <c r="H554" i="43"/>
  <c r="H558" i="43"/>
  <c r="H562" i="43"/>
  <c r="H557" i="43"/>
  <c r="H561" i="43"/>
  <c r="H565" i="43"/>
  <c r="H627" i="43"/>
  <c r="H631" i="43"/>
  <c r="H635" i="43"/>
  <c r="H628" i="43"/>
  <c r="H632" i="43"/>
  <c r="H636" i="43"/>
  <c r="H626" i="43"/>
  <c r="H630" i="43"/>
  <c r="H634" i="43"/>
  <c r="H629" i="43"/>
  <c r="H633" i="43"/>
  <c r="H637" i="43"/>
  <c r="H675" i="43"/>
  <c r="H679" i="43"/>
  <c r="H683" i="43"/>
  <c r="H674" i="43"/>
  <c r="H678" i="43"/>
  <c r="H682" i="43"/>
  <c r="H681" i="43"/>
  <c r="H676" i="43"/>
  <c r="H684" i="43"/>
  <c r="H677" i="43"/>
  <c r="H685" i="43"/>
  <c r="H680" i="43"/>
  <c r="H722" i="43"/>
  <c r="H726" i="43"/>
  <c r="H730" i="43"/>
  <c r="H723" i="43"/>
  <c r="H727" i="43"/>
  <c r="H731" i="43"/>
  <c r="H724" i="43"/>
  <c r="H728" i="43"/>
  <c r="H732" i="43"/>
  <c r="H725" i="43"/>
  <c r="H729" i="43"/>
  <c r="H733" i="43"/>
  <c r="H770" i="43"/>
  <c r="H774" i="43"/>
  <c r="H778" i="43"/>
  <c r="H771" i="43"/>
  <c r="H775" i="43"/>
  <c r="H779" i="43"/>
  <c r="H772" i="43"/>
  <c r="H776" i="43"/>
  <c r="H780" i="43"/>
  <c r="H781" i="43"/>
  <c r="H773" i="43"/>
  <c r="H777" i="43"/>
  <c r="E8" i="40"/>
  <c r="E72" i="40" s="1"/>
  <c r="F6" i="1"/>
  <c r="G176" i="39"/>
  <c r="G166" i="39"/>
  <c r="G155" i="39"/>
  <c r="G150" i="39"/>
  <c r="H131" i="39"/>
  <c r="E116" i="40" s="1"/>
  <c r="F116" i="40" s="1"/>
  <c r="H129" i="39"/>
  <c r="E114" i="40" s="1"/>
  <c r="F114" i="40" s="1"/>
  <c r="H127" i="39"/>
  <c r="E112" i="40" s="1"/>
  <c r="F112" i="40" s="1"/>
  <c r="H123" i="39"/>
  <c r="E108" i="40" s="1"/>
  <c r="F108" i="40" s="1"/>
  <c r="H121" i="39"/>
  <c r="E106" i="40" s="1"/>
  <c r="F106" i="40" s="1"/>
  <c r="H120" i="39"/>
  <c r="E105" i="40" s="1"/>
  <c r="F105" i="40" s="1"/>
  <c r="H115" i="39"/>
  <c r="E100" i="40" s="1"/>
  <c r="F100" i="40" s="1"/>
  <c r="H114" i="39"/>
  <c r="E99" i="40" s="1"/>
  <c r="F99" i="40" s="1"/>
  <c r="H113" i="39"/>
  <c r="E98" i="40" s="1"/>
  <c r="F98" i="40" s="1"/>
  <c r="H112" i="39"/>
  <c r="C4" i="42"/>
  <c r="H187" i="39"/>
  <c r="H188" i="39"/>
  <c r="E146" i="40" s="1"/>
  <c r="F146" i="40" s="1"/>
  <c r="H197" i="39"/>
  <c r="E152" i="40" s="1"/>
  <c r="H245" i="39"/>
  <c r="E194" i="40" s="1"/>
  <c r="F194" i="40" s="1"/>
  <c r="H244" i="39"/>
  <c r="E193" i="40" s="1"/>
  <c r="F193" i="40" s="1"/>
  <c r="H243" i="39"/>
  <c r="E192" i="40" s="1"/>
  <c r="F192" i="40" s="1"/>
  <c r="H242" i="39"/>
  <c r="E191" i="40" s="1"/>
  <c r="F191" i="40" s="1"/>
  <c r="H241" i="39"/>
  <c r="E190" i="40" s="1"/>
  <c r="F190" i="40" s="1"/>
  <c r="H240" i="39"/>
  <c r="E189" i="40" s="1"/>
  <c r="F189" i="40" s="1"/>
  <c r="H239" i="39"/>
  <c r="E188" i="40" s="1"/>
  <c r="F188" i="40" s="1"/>
  <c r="H238" i="39"/>
  <c r="E187" i="40" s="1"/>
  <c r="F187" i="40" s="1"/>
  <c r="H237" i="39"/>
  <c r="E186" i="40" s="1"/>
  <c r="F186" i="40" s="1"/>
  <c r="H236" i="39"/>
  <c r="E185" i="40" s="1"/>
  <c r="F185" i="40" s="1"/>
  <c r="H234" i="39"/>
  <c r="E183" i="40" s="1"/>
  <c r="F183" i="40" s="1"/>
  <c r="H233" i="39"/>
  <c r="E182" i="40" s="1"/>
  <c r="F182" i="40" s="1"/>
  <c r="H231" i="39"/>
  <c r="E180" i="40" s="1"/>
  <c r="F180" i="40" s="1"/>
  <c r="H230" i="39"/>
  <c r="E179" i="40" s="1"/>
  <c r="F179" i="40" s="1"/>
  <c r="H229" i="39"/>
  <c r="E178" i="40" s="1"/>
  <c r="F178" i="40" s="1"/>
  <c r="H228" i="39"/>
  <c r="E177" i="40" s="1"/>
  <c r="F177" i="40" s="1"/>
  <c r="H227" i="39"/>
  <c r="E176" i="40" s="1"/>
  <c r="F176" i="40" s="1"/>
  <c r="H225" i="39"/>
  <c r="E174" i="40" s="1"/>
  <c r="F174" i="40" s="1"/>
  <c r="H224" i="39"/>
  <c r="E173" i="40" s="1"/>
  <c r="F173" i="40" s="1"/>
  <c r="H223" i="39"/>
  <c r="E172" i="40" s="1"/>
  <c r="F172" i="40" s="1"/>
  <c r="H222" i="39"/>
  <c r="E171" i="40" s="1"/>
  <c r="F171" i="40" s="1"/>
  <c r="H221" i="39"/>
  <c r="H288" i="39"/>
  <c r="H287" i="39"/>
  <c r="E229" i="40" s="1"/>
  <c r="H282" i="39"/>
  <c r="E224" i="40" s="1"/>
  <c r="H280" i="39"/>
  <c r="E222" i="40" s="1"/>
  <c r="F222" i="40" s="1"/>
  <c r="H279" i="39"/>
  <c r="E221" i="40" s="1"/>
  <c r="F221" i="40" s="1"/>
  <c r="H278" i="39"/>
  <c r="E220" i="40" s="1"/>
  <c r="F220" i="40" s="1"/>
  <c r="H275" i="39"/>
  <c r="E217" i="40" s="1"/>
  <c r="F217" i="40" s="1"/>
  <c r="H274" i="39"/>
  <c r="E216" i="40" s="1"/>
  <c r="F216" i="40" s="1"/>
  <c r="H273" i="39"/>
  <c r="E215" i="40" s="1"/>
  <c r="F215" i="40" s="1"/>
  <c r="H272" i="39"/>
  <c r="E214" i="40" s="1"/>
  <c r="F214" i="40" s="1"/>
  <c r="H271" i="39"/>
  <c r="E213" i="40" s="1"/>
  <c r="F213" i="40" s="1"/>
  <c r="H270" i="39"/>
  <c r="E212" i="40" s="1"/>
  <c r="F212" i="40" s="1"/>
  <c r="H267" i="39"/>
  <c r="E209" i="40" s="1"/>
  <c r="F209" i="40" s="1"/>
  <c r="H263" i="39"/>
  <c r="E205" i="40" s="1"/>
  <c r="F205" i="40" s="1"/>
  <c r="H262" i="39"/>
  <c r="E204" i="40" s="1"/>
  <c r="F204" i="40" s="1"/>
  <c r="H261" i="39"/>
  <c r="E203" i="40" s="1"/>
  <c r="F203" i="40" s="1"/>
  <c r="H260" i="39"/>
  <c r="H312" i="39"/>
  <c r="H314" i="39" s="1"/>
  <c r="H338" i="39"/>
  <c r="E272" i="40" s="1"/>
  <c r="F272" i="40" s="1"/>
  <c r="H337" i="39"/>
  <c r="E271" i="40" s="1"/>
  <c r="F271" i="40" s="1"/>
  <c r="H335" i="39"/>
  <c r="E269" i="40" s="1"/>
  <c r="F269" i="40" s="1"/>
  <c r="H332" i="39"/>
  <c r="E266" i="40" s="1"/>
  <c r="F266" i="40" s="1"/>
  <c r="H331" i="39"/>
  <c r="H349" i="39"/>
  <c r="E281" i="40" s="1"/>
  <c r="F281" i="40" s="1"/>
  <c r="H348" i="39"/>
  <c r="E280" i="40" s="1"/>
  <c r="F280" i="40" s="1"/>
  <c r="H347" i="39"/>
  <c r="E279" i="40" s="1"/>
  <c r="F279" i="40" s="1"/>
  <c r="H346" i="39"/>
  <c r="E278" i="40" s="1"/>
  <c r="F278" i="40" s="1"/>
  <c r="H345" i="39"/>
  <c r="H358" i="39"/>
  <c r="E288" i="40" s="1"/>
  <c r="F288" i="40" s="1"/>
  <c r="H357" i="39"/>
  <c r="E287" i="40" s="1"/>
  <c r="F287" i="40" s="1"/>
  <c r="H356" i="39"/>
  <c r="H367" i="39"/>
  <c r="E295" i="40" s="1"/>
  <c r="F295" i="40" s="1"/>
  <c r="H366" i="39"/>
  <c r="E294" i="40" s="1"/>
  <c r="F294" i="40" s="1"/>
  <c r="H365" i="39"/>
  <c r="H376" i="39"/>
  <c r="E302" i="40" s="1"/>
  <c r="F302" i="40" s="1"/>
  <c r="H375" i="39"/>
  <c r="E301" i="40" s="1"/>
  <c r="F301" i="40" s="1"/>
  <c r="H374" i="39"/>
  <c r="C17" i="45"/>
  <c r="C16" i="45"/>
  <c r="C8" i="45"/>
  <c r="B17" i="45"/>
  <c r="B16" i="45"/>
  <c r="B37" i="45"/>
  <c r="B8" i="45"/>
  <c r="H90" i="39"/>
  <c r="E88" i="40" s="1"/>
  <c r="F88" i="40" s="1"/>
  <c r="H88" i="39"/>
  <c r="E86" i="40" s="1"/>
  <c r="F86" i="40" s="1"/>
  <c r="H85" i="39"/>
  <c r="E83" i="40" s="1"/>
  <c r="F83" i="40" s="1"/>
  <c r="H84" i="39"/>
  <c r="E82" i="40" s="1"/>
  <c r="F82" i="40" s="1"/>
  <c r="H83" i="39"/>
  <c r="E81" i="40" s="1"/>
  <c r="F81" i="40" s="1"/>
  <c r="H82" i="39"/>
  <c r="E80" i="40" s="1"/>
  <c r="F80" i="40" s="1"/>
  <c r="H80" i="39"/>
  <c r="E78" i="40" s="1"/>
  <c r="F78" i="40" s="1"/>
  <c r="H79" i="39"/>
  <c r="E77" i="40" s="1"/>
  <c r="F77" i="40" s="1"/>
  <c r="H78" i="39"/>
  <c r="C179" i="39"/>
  <c r="G175" i="39"/>
  <c r="G165" i="39"/>
  <c r="G139" i="39"/>
  <c r="C188" i="39"/>
  <c r="E230" i="40" l="1"/>
  <c r="F230" i="40" s="1"/>
  <c r="H106" i="39"/>
  <c r="H350" i="39"/>
  <c r="H377" i="39"/>
  <c r="H368" i="39"/>
  <c r="H359" i="39"/>
  <c r="H292" i="39"/>
  <c r="E153" i="40"/>
  <c r="F152" i="40"/>
  <c r="H191" i="39"/>
  <c r="H132" i="39"/>
  <c r="H339" i="39"/>
  <c r="F13" i="1"/>
  <c r="F8" i="40"/>
  <c r="E76" i="40"/>
  <c r="E293" i="40"/>
  <c r="E250" i="40"/>
  <c r="E300" i="40"/>
  <c r="E145" i="40"/>
  <c r="E277" i="40"/>
  <c r="H2463" i="43" s="1"/>
  <c r="E286" i="40"/>
  <c r="E265" i="40"/>
  <c r="E97" i="40"/>
  <c r="E202" i="40"/>
  <c r="H1530" i="43" s="1"/>
  <c r="F229" i="40"/>
  <c r="F224" i="40"/>
  <c r="H830" i="43"/>
  <c r="H834" i="43"/>
  <c r="H838" i="43"/>
  <c r="H831" i="43"/>
  <c r="H835" i="43"/>
  <c r="H839" i="43"/>
  <c r="H832" i="43"/>
  <c r="H836" i="43"/>
  <c r="H840" i="43"/>
  <c r="H833" i="43"/>
  <c r="H837" i="43"/>
  <c r="H841" i="43"/>
  <c r="H902" i="43"/>
  <c r="H906" i="43"/>
  <c r="H910" i="43"/>
  <c r="H903" i="43"/>
  <c r="H907" i="43"/>
  <c r="H911" i="43"/>
  <c r="H904" i="43"/>
  <c r="H908" i="43"/>
  <c r="H912" i="43"/>
  <c r="H905" i="43"/>
  <c r="H909" i="43"/>
  <c r="H913" i="43"/>
  <c r="H2547" i="43"/>
  <c r="H2551" i="43"/>
  <c r="H2555" i="43"/>
  <c r="H2557" i="43"/>
  <c r="H2548" i="43"/>
  <c r="H2552" i="43"/>
  <c r="H2556" i="43"/>
  <c r="H2553" i="43"/>
  <c r="H2546" i="43"/>
  <c r="H2550" i="43"/>
  <c r="H2554" i="43"/>
  <c r="H2549" i="43"/>
  <c r="H2487" i="43"/>
  <c r="H2491" i="43"/>
  <c r="H2495" i="43"/>
  <c r="H2488" i="43"/>
  <c r="H2492" i="43"/>
  <c r="H2496" i="43"/>
  <c r="H2489" i="43"/>
  <c r="H2493" i="43"/>
  <c r="H2497" i="43"/>
  <c r="H2486" i="43"/>
  <c r="H2490" i="43"/>
  <c r="H2494" i="43"/>
  <c r="H2403" i="43"/>
  <c r="H2407" i="43"/>
  <c r="H2411" i="43"/>
  <c r="H2404" i="43"/>
  <c r="H2408" i="43"/>
  <c r="H2412" i="43"/>
  <c r="H2405" i="43"/>
  <c r="H2409" i="43"/>
  <c r="H2413" i="43"/>
  <c r="H2402" i="43"/>
  <c r="H2406" i="43"/>
  <c r="H2410" i="43"/>
  <c r="H1565" i="43"/>
  <c r="H1569" i="43"/>
  <c r="H1573" i="43"/>
  <c r="H1562" i="43"/>
  <c r="H1566" i="43"/>
  <c r="H1570" i="43"/>
  <c r="H1564" i="43"/>
  <c r="H1568" i="43"/>
  <c r="H1572" i="43"/>
  <c r="H1567" i="43"/>
  <c r="H1571" i="43"/>
  <c r="H1563" i="43"/>
  <c r="H1672" i="43"/>
  <c r="H1676" i="43"/>
  <c r="H1680" i="43"/>
  <c r="H1673" i="43"/>
  <c r="H1677" i="43"/>
  <c r="H1681" i="43"/>
  <c r="H1671" i="43"/>
  <c r="H1675" i="43"/>
  <c r="H1679" i="43"/>
  <c r="H1674" i="43"/>
  <c r="H1670" i="43"/>
  <c r="H1678" i="43"/>
  <c r="H1732" i="43"/>
  <c r="H1736" i="43"/>
  <c r="H1740" i="43"/>
  <c r="H1733" i="43"/>
  <c r="H1737" i="43"/>
  <c r="H1741" i="43"/>
  <c r="H1731" i="43"/>
  <c r="H1735" i="43"/>
  <c r="H1739" i="43"/>
  <c r="H1734" i="43"/>
  <c r="H1730" i="43"/>
  <c r="H1738" i="43"/>
  <c r="H2008" i="43"/>
  <c r="H2012" i="43"/>
  <c r="H2016" i="43"/>
  <c r="H2009" i="43"/>
  <c r="H2013" i="43"/>
  <c r="H2017" i="43"/>
  <c r="H2006" i="43"/>
  <c r="H2014" i="43"/>
  <c r="H2010" i="43"/>
  <c r="H2011" i="43"/>
  <c r="H2007" i="43"/>
  <c r="H2015" i="43"/>
  <c r="H2067" i="43"/>
  <c r="H2071" i="43"/>
  <c r="H2075" i="43"/>
  <c r="H2069" i="43"/>
  <c r="H2073" i="43"/>
  <c r="H2077" i="43"/>
  <c r="H2066" i="43"/>
  <c r="H2070" i="43"/>
  <c r="H2074" i="43"/>
  <c r="H2072" i="43"/>
  <c r="H2076" i="43"/>
  <c r="H2068" i="43"/>
  <c r="H2127" i="43"/>
  <c r="H2131" i="43"/>
  <c r="H2135" i="43"/>
  <c r="H2129" i="43"/>
  <c r="H2133" i="43"/>
  <c r="H2137" i="43"/>
  <c r="H2126" i="43"/>
  <c r="H2130" i="43"/>
  <c r="H2134" i="43"/>
  <c r="H2132" i="43"/>
  <c r="H2136" i="43"/>
  <c r="H2128" i="43"/>
  <c r="H2199" i="43"/>
  <c r="H2203" i="43"/>
  <c r="H2207" i="43"/>
  <c r="H2201" i="43"/>
  <c r="H2205" i="43"/>
  <c r="H2209" i="43"/>
  <c r="H2198" i="43"/>
  <c r="H2202" i="43"/>
  <c r="H2206" i="43"/>
  <c r="H2208" i="43"/>
  <c r="H2200" i="43"/>
  <c r="H2204" i="43"/>
  <c r="H2247" i="43"/>
  <c r="H2251" i="43"/>
  <c r="H2255" i="43"/>
  <c r="H2249" i="43"/>
  <c r="H2253" i="43"/>
  <c r="H2257" i="43"/>
  <c r="H2246" i="43"/>
  <c r="H2250" i="43"/>
  <c r="H2254" i="43"/>
  <c r="H2256" i="43"/>
  <c r="H2248" i="43"/>
  <c r="H2252" i="43"/>
  <c r="H1517" i="43"/>
  <c r="H1521" i="43"/>
  <c r="H1525" i="43"/>
  <c r="H1514" i="43"/>
  <c r="H1518" i="43"/>
  <c r="H1522" i="43"/>
  <c r="H1516" i="43"/>
  <c r="H1520" i="43"/>
  <c r="H1524" i="43"/>
  <c r="H1519" i="43"/>
  <c r="H1523" i="43"/>
  <c r="H1515" i="43"/>
  <c r="H998" i="43"/>
  <c r="H1002" i="43"/>
  <c r="H1006" i="43"/>
  <c r="H999" i="43"/>
  <c r="H1003" i="43"/>
  <c r="H1007" i="43"/>
  <c r="H1000" i="43"/>
  <c r="H1004" i="43"/>
  <c r="H1008" i="43"/>
  <c r="H1001" i="43"/>
  <c r="H1005" i="43"/>
  <c r="H1009" i="43"/>
  <c r="H1094" i="43"/>
  <c r="H1098" i="43"/>
  <c r="H1102" i="43"/>
  <c r="H1095" i="43"/>
  <c r="H1099" i="43"/>
  <c r="H1103" i="43"/>
  <c r="H1096" i="43"/>
  <c r="H1100" i="43"/>
  <c r="H1104" i="43"/>
  <c r="H1097" i="43"/>
  <c r="H1101" i="43"/>
  <c r="H1105" i="43"/>
  <c r="H1214" i="43"/>
  <c r="H1215" i="43"/>
  <c r="H1217" i="43"/>
  <c r="H1216" i="43"/>
  <c r="H1221" i="43"/>
  <c r="H1225" i="43"/>
  <c r="H1218" i="43"/>
  <c r="H1222" i="43"/>
  <c r="H1220" i="43"/>
  <c r="H1224" i="43"/>
  <c r="H1219" i="43"/>
  <c r="H1223" i="43"/>
  <c r="H938" i="43"/>
  <c r="H942" i="43"/>
  <c r="H946" i="43"/>
  <c r="H939" i="43"/>
  <c r="H943" i="43"/>
  <c r="H947" i="43"/>
  <c r="H940" i="43"/>
  <c r="H944" i="43"/>
  <c r="H948" i="43"/>
  <c r="H941" i="43"/>
  <c r="H945" i="43"/>
  <c r="H949" i="43"/>
  <c r="H2499" i="43"/>
  <c r="H2503" i="43"/>
  <c r="H2507" i="43"/>
  <c r="H2500" i="43"/>
  <c r="H2504" i="43"/>
  <c r="H2508" i="43"/>
  <c r="H2501" i="43"/>
  <c r="H2505" i="43"/>
  <c r="H2509" i="43"/>
  <c r="H2498" i="43"/>
  <c r="H2502" i="43"/>
  <c r="H2506" i="43"/>
  <c r="H1613" i="43"/>
  <c r="H1617" i="43"/>
  <c r="H1621" i="43"/>
  <c r="H1610" i="43"/>
  <c r="H1614" i="43"/>
  <c r="H1618" i="43"/>
  <c r="H1612" i="43"/>
  <c r="H1616" i="43"/>
  <c r="H1620" i="43"/>
  <c r="H1619" i="43"/>
  <c r="H1615" i="43"/>
  <c r="H1611" i="43"/>
  <c r="H1768" i="43"/>
  <c r="H1772" i="43"/>
  <c r="H1776" i="43"/>
  <c r="H1769" i="43"/>
  <c r="H1773" i="43"/>
  <c r="H1777" i="43"/>
  <c r="H1767" i="43"/>
  <c r="H1771" i="43"/>
  <c r="H1775" i="43"/>
  <c r="H1766" i="43"/>
  <c r="H1774" i="43"/>
  <c r="H1770" i="43"/>
  <c r="H1924" i="43"/>
  <c r="H1928" i="43"/>
  <c r="H1932" i="43"/>
  <c r="H1925" i="43"/>
  <c r="H1929" i="43"/>
  <c r="H1933" i="43"/>
  <c r="H1923" i="43"/>
  <c r="H1927" i="43"/>
  <c r="H1931" i="43"/>
  <c r="H1922" i="43"/>
  <c r="H1930" i="43"/>
  <c r="H1926" i="43"/>
  <c r="H2020" i="43"/>
  <c r="H2024" i="43"/>
  <c r="H2021" i="43"/>
  <c r="H2022" i="43"/>
  <c r="H2027" i="43"/>
  <c r="H2018" i="43"/>
  <c r="H2025" i="43"/>
  <c r="H2029" i="43"/>
  <c r="H2019" i="43"/>
  <c r="H2026" i="43"/>
  <c r="H2028" i="43"/>
  <c r="H2023" i="43"/>
  <c r="H2079" i="43"/>
  <c r="H2083" i="43"/>
  <c r="H2087" i="43"/>
  <c r="H2081" i="43"/>
  <c r="H2085" i="43"/>
  <c r="H2089" i="43"/>
  <c r="H2078" i="43"/>
  <c r="H2082" i="43"/>
  <c r="H2086" i="43"/>
  <c r="H2088" i="43"/>
  <c r="H2080" i="43"/>
  <c r="H2084" i="43"/>
  <c r="H2139" i="43"/>
  <c r="H2143" i="43"/>
  <c r="H2147" i="43"/>
  <c r="H2141" i="43"/>
  <c r="H2145" i="43"/>
  <c r="H2149" i="43"/>
  <c r="H2138" i="43"/>
  <c r="H2142" i="43"/>
  <c r="H2146" i="43"/>
  <c r="H2148" i="43"/>
  <c r="H2140" i="43"/>
  <c r="H2144" i="43"/>
  <c r="H2211" i="43"/>
  <c r="H2215" i="43"/>
  <c r="H2219" i="43"/>
  <c r="H2213" i="43"/>
  <c r="H2217" i="43"/>
  <c r="H2221" i="43"/>
  <c r="H2210" i="43"/>
  <c r="H2214" i="43"/>
  <c r="H2218" i="43"/>
  <c r="H2212" i="43"/>
  <c r="H2216" i="43"/>
  <c r="H2220" i="43"/>
  <c r="H2259" i="43"/>
  <c r="H2263" i="43"/>
  <c r="H2267" i="43"/>
  <c r="H2261" i="43"/>
  <c r="H2265" i="43"/>
  <c r="H2269" i="43"/>
  <c r="H2258" i="43"/>
  <c r="H2262" i="43"/>
  <c r="H2266" i="43"/>
  <c r="H2260" i="43"/>
  <c r="H2264" i="43"/>
  <c r="H2268" i="43"/>
  <c r="H1010" i="43"/>
  <c r="H1014" i="43"/>
  <c r="H1018" i="43"/>
  <c r="H1011" i="43"/>
  <c r="H1015" i="43"/>
  <c r="H1019" i="43"/>
  <c r="H1012" i="43"/>
  <c r="H1016" i="43"/>
  <c r="H1020" i="43"/>
  <c r="H1013" i="43"/>
  <c r="H1017" i="43"/>
  <c r="H1021" i="43"/>
  <c r="H1118" i="43"/>
  <c r="H1122" i="43"/>
  <c r="H1126" i="43"/>
  <c r="H1119" i="43"/>
  <c r="H1123" i="43"/>
  <c r="H1127" i="43"/>
  <c r="H1120" i="43"/>
  <c r="H1124" i="43"/>
  <c r="H1128" i="43"/>
  <c r="H1121" i="43"/>
  <c r="H1125" i="43"/>
  <c r="H1129" i="43"/>
  <c r="H842" i="43"/>
  <c r="H846" i="43"/>
  <c r="H850" i="43"/>
  <c r="H843" i="43"/>
  <c r="H847" i="43"/>
  <c r="H851" i="43"/>
  <c r="H844" i="43"/>
  <c r="H848" i="43"/>
  <c r="H852" i="43"/>
  <c r="H845" i="43"/>
  <c r="H849" i="43"/>
  <c r="H853" i="43"/>
  <c r="H2367" i="43"/>
  <c r="H2371" i="43"/>
  <c r="H2375" i="43"/>
  <c r="H2368" i="43"/>
  <c r="H2372" i="43"/>
  <c r="H2376" i="43"/>
  <c r="H2369" i="43"/>
  <c r="H2373" i="43"/>
  <c r="H2377" i="43"/>
  <c r="H2366" i="43"/>
  <c r="H2370" i="43"/>
  <c r="H2374" i="43"/>
  <c r="H2415" i="43"/>
  <c r="H2419" i="43"/>
  <c r="H2423" i="43"/>
  <c r="H2416" i="43"/>
  <c r="H2420" i="43"/>
  <c r="H2424" i="43"/>
  <c r="H2417" i="43"/>
  <c r="H2421" i="43"/>
  <c r="H2425" i="43"/>
  <c r="H2414" i="43"/>
  <c r="H2418" i="43"/>
  <c r="H2422" i="43"/>
  <c r="H1684" i="43"/>
  <c r="H1688" i="43"/>
  <c r="H1692" i="43"/>
  <c r="H1685" i="43"/>
  <c r="H1689" i="43"/>
  <c r="H1693" i="43"/>
  <c r="H1683" i="43"/>
  <c r="H1687" i="43"/>
  <c r="H1691" i="43"/>
  <c r="H1690" i="43"/>
  <c r="H1682" i="43"/>
  <c r="H1686" i="43"/>
  <c r="H794" i="43"/>
  <c r="H798" i="43"/>
  <c r="H802" i="43"/>
  <c r="H795" i="43"/>
  <c r="H799" i="43"/>
  <c r="H803" i="43"/>
  <c r="H796" i="43"/>
  <c r="H800" i="43"/>
  <c r="H804" i="43"/>
  <c r="H797" i="43"/>
  <c r="H801" i="43"/>
  <c r="H805" i="43"/>
  <c r="H854" i="43"/>
  <c r="H858" i="43"/>
  <c r="H862" i="43"/>
  <c r="H855" i="43"/>
  <c r="H859" i="43"/>
  <c r="H863" i="43"/>
  <c r="H856" i="43"/>
  <c r="H860" i="43"/>
  <c r="H864" i="43"/>
  <c r="H857" i="43"/>
  <c r="H861" i="43"/>
  <c r="H865" i="43"/>
  <c r="H1744" i="43"/>
  <c r="H1748" i="43"/>
  <c r="H1752" i="43"/>
  <c r="H1745" i="43"/>
  <c r="H1749" i="43"/>
  <c r="H1753" i="43"/>
  <c r="H1743" i="43"/>
  <c r="H1747" i="43"/>
  <c r="H1751" i="43"/>
  <c r="H1750" i="43"/>
  <c r="H1742" i="43"/>
  <c r="H1746" i="43"/>
  <c r="H2379" i="43"/>
  <c r="H2383" i="43"/>
  <c r="H2387" i="43"/>
  <c r="H2380" i="43"/>
  <c r="H2384" i="43"/>
  <c r="H2388" i="43"/>
  <c r="H2381" i="43"/>
  <c r="H2385" i="43"/>
  <c r="H2389" i="43"/>
  <c r="H2378" i="43"/>
  <c r="H2382" i="43"/>
  <c r="H2386" i="43"/>
  <c r="H2511" i="43"/>
  <c r="H2515" i="43"/>
  <c r="H2519" i="43"/>
  <c r="H2512" i="43"/>
  <c r="H2516" i="43"/>
  <c r="H2520" i="43"/>
  <c r="H2513" i="43"/>
  <c r="H2517" i="43"/>
  <c r="H2521" i="43"/>
  <c r="H2510" i="43"/>
  <c r="H2514" i="43"/>
  <c r="H2518" i="43"/>
  <c r="H2439" i="43"/>
  <c r="H2443" i="43"/>
  <c r="H2447" i="43"/>
  <c r="H2440" i="43"/>
  <c r="H2444" i="43"/>
  <c r="H2448" i="43"/>
  <c r="H2441" i="43"/>
  <c r="H2445" i="43"/>
  <c r="H2449" i="43"/>
  <c r="H2438" i="43"/>
  <c r="H2442" i="43"/>
  <c r="H2446" i="43"/>
  <c r="H1541" i="43"/>
  <c r="H1545" i="43"/>
  <c r="H1549" i="43"/>
  <c r="H1538" i="43"/>
  <c r="H1542" i="43"/>
  <c r="H1546" i="43"/>
  <c r="H1540" i="43"/>
  <c r="H1544" i="43"/>
  <c r="H1548" i="43"/>
  <c r="H1539" i="43"/>
  <c r="H1547" i="43"/>
  <c r="H1543" i="43"/>
  <c r="H1649" i="43"/>
  <c r="H1653" i="43"/>
  <c r="H1657" i="43"/>
  <c r="H1646" i="43"/>
  <c r="H1650" i="43"/>
  <c r="H1654" i="43"/>
  <c r="H1648" i="43"/>
  <c r="H1652" i="43"/>
  <c r="H1656" i="43"/>
  <c r="H1647" i="43"/>
  <c r="H1655" i="43"/>
  <c r="H1651" i="43"/>
  <c r="H1696" i="43"/>
  <c r="H1700" i="43"/>
  <c r="H1704" i="43"/>
  <c r="H1697" i="43"/>
  <c r="H1701" i="43"/>
  <c r="H1705" i="43"/>
  <c r="H1695" i="43"/>
  <c r="H1699" i="43"/>
  <c r="H1703" i="43"/>
  <c r="H1698" i="43"/>
  <c r="H1702" i="43"/>
  <c r="H1694" i="43"/>
  <c r="H1828" i="43"/>
  <c r="H1832" i="43"/>
  <c r="H1836" i="43"/>
  <c r="H1829" i="43"/>
  <c r="H1833" i="43"/>
  <c r="H1837" i="43"/>
  <c r="H1827" i="43"/>
  <c r="H1831" i="43"/>
  <c r="H1835" i="43"/>
  <c r="H1830" i="43"/>
  <c r="H1826" i="43"/>
  <c r="H1834" i="43"/>
  <c r="H2031" i="43"/>
  <c r="H2035" i="43"/>
  <c r="H2039" i="43"/>
  <c r="H2033" i="43"/>
  <c r="H2037" i="43"/>
  <c r="H2041" i="43"/>
  <c r="H2030" i="43"/>
  <c r="H2034" i="43"/>
  <c r="H2038" i="43"/>
  <c r="H2032" i="43"/>
  <c r="H2036" i="43"/>
  <c r="H2040" i="43"/>
  <c r="H2091" i="43"/>
  <c r="H2095" i="43"/>
  <c r="H2099" i="43"/>
  <c r="H2093" i="43"/>
  <c r="H2097" i="43"/>
  <c r="H2101" i="43"/>
  <c r="H2090" i="43"/>
  <c r="H2094" i="43"/>
  <c r="H2098" i="43"/>
  <c r="H2092" i="43"/>
  <c r="H2096" i="43"/>
  <c r="H2100" i="43"/>
  <c r="H2175" i="43"/>
  <c r="H2179" i="43"/>
  <c r="H2183" i="43"/>
  <c r="H2177" i="43"/>
  <c r="H2181" i="43"/>
  <c r="H2185" i="43"/>
  <c r="H2174" i="43"/>
  <c r="H2178" i="43"/>
  <c r="H2182" i="43"/>
  <c r="H2176" i="43"/>
  <c r="H2180" i="43"/>
  <c r="H2184" i="43"/>
  <c r="H2223" i="43"/>
  <c r="H2227" i="43"/>
  <c r="H2231" i="43"/>
  <c r="H2225" i="43"/>
  <c r="H2229" i="43"/>
  <c r="H2233" i="43"/>
  <c r="H2222" i="43"/>
  <c r="H2226" i="43"/>
  <c r="H2230" i="43"/>
  <c r="H2224" i="43"/>
  <c r="H2228" i="43"/>
  <c r="H2232" i="43"/>
  <c r="H2271" i="43"/>
  <c r="H2275" i="43"/>
  <c r="H2279" i="43"/>
  <c r="H2273" i="43"/>
  <c r="H2277" i="43"/>
  <c r="H2281" i="43"/>
  <c r="H2270" i="43"/>
  <c r="H2274" i="43"/>
  <c r="H2278" i="43"/>
  <c r="H2272" i="43"/>
  <c r="H2276" i="43"/>
  <c r="H2280" i="43"/>
  <c r="H1409" i="43"/>
  <c r="H1413" i="43"/>
  <c r="H1417" i="43"/>
  <c r="H1406" i="43"/>
  <c r="H1410" i="43"/>
  <c r="H1414" i="43"/>
  <c r="H1408" i="43"/>
  <c r="H1412" i="43"/>
  <c r="H1416" i="43"/>
  <c r="H1407" i="43"/>
  <c r="H1415" i="43"/>
  <c r="H1411" i="43"/>
  <c r="H1022" i="43"/>
  <c r="H1026" i="43"/>
  <c r="H1030" i="43"/>
  <c r="H1023" i="43"/>
  <c r="H1027" i="43"/>
  <c r="H1031" i="43"/>
  <c r="H1024" i="43"/>
  <c r="H1028" i="43"/>
  <c r="H1032" i="43"/>
  <c r="H1025" i="43"/>
  <c r="H1029" i="43"/>
  <c r="H1033" i="43"/>
  <c r="H1166" i="43"/>
  <c r="H1170" i="43"/>
  <c r="H1174" i="43"/>
  <c r="H1167" i="43"/>
  <c r="H1171" i="43"/>
  <c r="H1175" i="43"/>
  <c r="H1168" i="43"/>
  <c r="H1172" i="43"/>
  <c r="H1169" i="43"/>
  <c r="H1173" i="43"/>
  <c r="H1177" i="43"/>
  <c r="H1176" i="43"/>
  <c r="H2559" i="43"/>
  <c r="H2563" i="43"/>
  <c r="H2567" i="43"/>
  <c r="H2569" i="43"/>
  <c r="H2560" i="43"/>
  <c r="H2564" i="43"/>
  <c r="H2568" i="43"/>
  <c r="H2561" i="43"/>
  <c r="H2558" i="43"/>
  <c r="H2562" i="43"/>
  <c r="H2566" i="43"/>
  <c r="H2565" i="43"/>
  <c r="H806" i="43"/>
  <c r="H810" i="43"/>
  <c r="H814" i="43"/>
  <c r="H807" i="43"/>
  <c r="H811" i="43"/>
  <c r="H815" i="43"/>
  <c r="H808" i="43"/>
  <c r="H812" i="43"/>
  <c r="H816" i="43"/>
  <c r="H809" i="43"/>
  <c r="H813" i="43"/>
  <c r="H817" i="43"/>
  <c r="H866" i="43"/>
  <c r="H870" i="43"/>
  <c r="H874" i="43"/>
  <c r="H867" i="43"/>
  <c r="H871" i="43"/>
  <c r="H875" i="43"/>
  <c r="H868" i="43"/>
  <c r="H872" i="43"/>
  <c r="H876" i="43"/>
  <c r="H869" i="43"/>
  <c r="H873" i="43"/>
  <c r="H877" i="43"/>
  <c r="H1756" i="43"/>
  <c r="H1760" i="43"/>
  <c r="H1764" i="43"/>
  <c r="H1757" i="43"/>
  <c r="H1761" i="43"/>
  <c r="H1765" i="43"/>
  <c r="H1755" i="43"/>
  <c r="H1759" i="43"/>
  <c r="H1763" i="43"/>
  <c r="H1758" i="43"/>
  <c r="H1762" i="43"/>
  <c r="H1754" i="43"/>
  <c r="H2475" i="43"/>
  <c r="H2479" i="43"/>
  <c r="H2483" i="43"/>
  <c r="H2476" i="43"/>
  <c r="H2480" i="43"/>
  <c r="H2484" i="43"/>
  <c r="H2477" i="43"/>
  <c r="H2481" i="43"/>
  <c r="H2485" i="43"/>
  <c r="H2474" i="43"/>
  <c r="H2478" i="43"/>
  <c r="H2482" i="43"/>
  <c r="H2401" i="43"/>
  <c r="H2451" i="43"/>
  <c r="H2455" i="43"/>
  <c r="H2459" i="43"/>
  <c r="H2452" i="43"/>
  <c r="H2456" i="43"/>
  <c r="H2460" i="43"/>
  <c r="H2453" i="43"/>
  <c r="H2457" i="43"/>
  <c r="H2461" i="43"/>
  <c r="H2450" i="43"/>
  <c r="H2454" i="43"/>
  <c r="H2458" i="43"/>
  <c r="H1553" i="43"/>
  <c r="H1557" i="43"/>
  <c r="H1561" i="43"/>
  <c r="H1550" i="43"/>
  <c r="H1554" i="43"/>
  <c r="H1558" i="43"/>
  <c r="H1552" i="43"/>
  <c r="H1556" i="43"/>
  <c r="H1560" i="43"/>
  <c r="H1551" i="43"/>
  <c r="H1555" i="43"/>
  <c r="H1559" i="43"/>
  <c r="H1661" i="43"/>
  <c r="H1660" i="43"/>
  <c r="H1658" i="43"/>
  <c r="H1664" i="43"/>
  <c r="H1668" i="43"/>
  <c r="H1659" i="43"/>
  <c r="H1665" i="43"/>
  <c r="H1669" i="43"/>
  <c r="H1663" i="43"/>
  <c r="H1667" i="43"/>
  <c r="H1666" i="43"/>
  <c r="H1662" i="43"/>
  <c r="H1708" i="43"/>
  <c r="H1712" i="43"/>
  <c r="H1716" i="43"/>
  <c r="H1709" i="43"/>
  <c r="H1713" i="43"/>
  <c r="H1717" i="43"/>
  <c r="H1707" i="43"/>
  <c r="H1711" i="43"/>
  <c r="H1715" i="43"/>
  <c r="H1706" i="43"/>
  <c r="H1714" i="43"/>
  <c r="H1710" i="43"/>
  <c r="H1996" i="43"/>
  <c r="H2000" i="43"/>
  <c r="H2004" i="43"/>
  <c r="H1997" i="43"/>
  <c r="H2001" i="43"/>
  <c r="H2005" i="43"/>
  <c r="H1998" i="43"/>
  <c r="H1994" i="43"/>
  <c r="H2002" i="43"/>
  <c r="H1995" i="43"/>
  <c r="H2003" i="43"/>
  <c r="H1999" i="43"/>
  <c r="H2055" i="43"/>
  <c r="H2059" i="43"/>
  <c r="H2063" i="43"/>
  <c r="H2057" i="43"/>
  <c r="H2061" i="43"/>
  <c r="H2065" i="43"/>
  <c r="H2054" i="43"/>
  <c r="H2058" i="43"/>
  <c r="H2062" i="43"/>
  <c r="H2056" i="43"/>
  <c r="H2060" i="43"/>
  <c r="H2064" i="43"/>
  <c r="H2103" i="43"/>
  <c r="H2107" i="43"/>
  <c r="H2111" i="43"/>
  <c r="H2105" i="43"/>
  <c r="H2109" i="43"/>
  <c r="H2113" i="43"/>
  <c r="H2102" i="43"/>
  <c r="H2106" i="43"/>
  <c r="H2110" i="43"/>
  <c r="H2104" i="43"/>
  <c r="H2108" i="43"/>
  <c r="H2112" i="43"/>
  <c r="H2187" i="43"/>
  <c r="H2191" i="43"/>
  <c r="H2195" i="43"/>
  <c r="H2189" i="43"/>
  <c r="H2193" i="43"/>
  <c r="H2197" i="43"/>
  <c r="H2186" i="43"/>
  <c r="H2190" i="43"/>
  <c r="H2194" i="43"/>
  <c r="H2192" i="43"/>
  <c r="H2196" i="43"/>
  <c r="H2188" i="43"/>
  <c r="H2235" i="43"/>
  <c r="H2239" i="43"/>
  <c r="H2243" i="43"/>
  <c r="H2237" i="43"/>
  <c r="H2241" i="43"/>
  <c r="H2245" i="43"/>
  <c r="H2234" i="43"/>
  <c r="H2238" i="43"/>
  <c r="H2242" i="43"/>
  <c r="H2240" i="43"/>
  <c r="H2244" i="43"/>
  <c r="H2236" i="43"/>
  <c r="H2283" i="43"/>
  <c r="H2287" i="43"/>
  <c r="H2291" i="43"/>
  <c r="H2285" i="43"/>
  <c r="H2289" i="43"/>
  <c r="H2293" i="43"/>
  <c r="H2282" i="43"/>
  <c r="H2286" i="43"/>
  <c r="H2290" i="43"/>
  <c r="H2288" i="43"/>
  <c r="H2292" i="43"/>
  <c r="H2284" i="43"/>
  <c r="H1082" i="43"/>
  <c r="H1086" i="43"/>
  <c r="H1090" i="43"/>
  <c r="H1083" i="43"/>
  <c r="H1087" i="43"/>
  <c r="H1091" i="43"/>
  <c r="H1084" i="43"/>
  <c r="H1088" i="43"/>
  <c r="H1092" i="43"/>
  <c r="H1085" i="43"/>
  <c r="H1089" i="43"/>
  <c r="H1093" i="43"/>
  <c r="H1190" i="43"/>
  <c r="H1194" i="43"/>
  <c r="H1198" i="43"/>
  <c r="H1191" i="43"/>
  <c r="H1195" i="43"/>
  <c r="H1199" i="43"/>
  <c r="H1193" i="43"/>
  <c r="H1197" i="43"/>
  <c r="H1201" i="43"/>
  <c r="H1192" i="43"/>
  <c r="H1200" i="43"/>
  <c r="H1196" i="43"/>
  <c r="H15" i="43"/>
  <c r="H19" i="43"/>
  <c r="H23" i="43"/>
  <c r="H16" i="43"/>
  <c r="H20" i="43"/>
  <c r="H24" i="43"/>
  <c r="H17" i="43"/>
  <c r="H21" i="43"/>
  <c r="H25" i="43"/>
  <c r="H22" i="43"/>
  <c r="H18" i="43"/>
  <c r="H14" i="43"/>
  <c r="H249" i="39"/>
  <c r="H253" i="39" s="1"/>
  <c r="E170" i="40"/>
  <c r="F170" i="40" s="1"/>
  <c r="G14" i="1"/>
  <c r="F11" i="1"/>
  <c r="F5" i="1" s="1"/>
  <c r="G16" i="1"/>
  <c r="G12" i="1"/>
  <c r="F15" i="1"/>
  <c r="G15" i="1" s="1"/>
  <c r="F14" i="11"/>
  <c r="G149" i="39"/>
  <c r="G151" i="39"/>
  <c r="G154" i="39"/>
  <c r="G156" i="39"/>
  <c r="C15" i="45"/>
  <c r="C41" i="45"/>
  <c r="C13" i="45"/>
  <c r="F12" i="11"/>
  <c r="F13" i="11"/>
  <c r="F11" i="11"/>
  <c r="C15" i="11"/>
  <c r="F15" i="11" s="1"/>
  <c r="C10" i="11"/>
  <c r="F10" i="11" s="1"/>
  <c r="B13" i="45"/>
  <c r="B15" i="45"/>
  <c r="B29" i="45"/>
  <c r="B41" i="45"/>
  <c r="C21" i="45"/>
  <c r="C33" i="45"/>
  <c r="C24" i="45"/>
  <c r="C23" i="45"/>
  <c r="F9" i="11"/>
  <c r="B7" i="45"/>
  <c r="B10" i="45" s="1"/>
  <c r="B23" i="45"/>
  <c r="C12" i="45"/>
  <c r="C18" i="45"/>
  <c r="C19" i="45"/>
  <c r="C14" i="45"/>
  <c r="B12" i="45"/>
  <c r="B18" i="45"/>
  <c r="B19" i="45"/>
  <c r="C7" i="45"/>
  <c r="C10" i="45" s="1"/>
  <c r="B14" i="45"/>
  <c r="B21" i="45"/>
  <c r="B33" i="45"/>
  <c r="B24" i="45"/>
  <c r="C29" i="45"/>
  <c r="G13" i="1" l="1"/>
  <c r="E7" i="45" s="1"/>
  <c r="G7" i="45" s="1"/>
  <c r="H7" i="45" s="1"/>
  <c r="I7" i="45" s="1"/>
  <c r="J7" i="45" s="1"/>
  <c r="D7" i="45"/>
  <c r="H2473" i="43"/>
  <c r="E303" i="40"/>
  <c r="F303" i="40" s="1"/>
  <c r="F300" i="40"/>
  <c r="H2357" i="43"/>
  <c r="F293" i="40"/>
  <c r="E296" i="40"/>
  <c r="F296" i="40" s="1"/>
  <c r="H2363" i="43"/>
  <c r="E289" i="40"/>
  <c r="F289" i="40" s="1"/>
  <c r="F286" i="40"/>
  <c r="E282" i="40"/>
  <c r="F282" i="40" s="1"/>
  <c r="F277" i="40"/>
  <c r="E273" i="40"/>
  <c r="F273" i="40" s="1"/>
  <c r="F265" i="40"/>
  <c r="E252" i="40"/>
  <c r="F252" i="40" s="1"/>
  <c r="F250" i="40"/>
  <c r="F202" i="40"/>
  <c r="E234" i="40"/>
  <c r="F234" i="40" s="1"/>
  <c r="F145" i="40"/>
  <c r="E148" i="40"/>
  <c r="F148" i="40" s="1"/>
  <c r="F97" i="40"/>
  <c r="E117" i="40"/>
  <c r="F117" i="40" s="1"/>
  <c r="H782" i="43"/>
  <c r="E93" i="40"/>
  <c r="H2391" i="43"/>
  <c r="H2398" i="43"/>
  <c r="H2392" i="43"/>
  <c r="H1532" i="43"/>
  <c r="H2470" i="43"/>
  <c r="H2464" i="43"/>
  <c r="H2397" i="43"/>
  <c r="H1527" i="43"/>
  <c r="H1526" i="43"/>
  <c r="H2469" i="43"/>
  <c r="H2396" i="43"/>
  <c r="H1536" i="43"/>
  <c r="H1529" i="43"/>
  <c r="H2468" i="43"/>
  <c r="H2394" i="43"/>
  <c r="H2393" i="43"/>
  <c r="H2399" i="43"/>
  <c r="H1531" i="43"/>
  <c r="H1528" i="43"/>
  <c r="H1537" i="43"/>
  <c r="H2466" i="43"/>
  <c r="H2465" i="43"/>
  <c r="H2471" i="43"/>
  <c r="H1913" i="43"/>
  <c r="H2390" i="43"/>
  <c r="H2400" i="43"/>
  <c r="H2395" i="43"/>
  <c r="H1535" i="43"/>
  <c r="H1534" i="43"/>
  <c r="H1533" i="43"/>
  <c r="H2462" i="43"/>
  <c r="H2472" i="43"/>
  <c r="H2467" i="43"/>
  <c r="H1496" i="43"/>
  <c r="H1443" i="43"/>
  <c r="H1855" i="43"/>
  <c r="H997" i="43"/>
  <c r="H1860" i="43"/>
  <c r="H990" i="43"/>
  <c r="H2536" i="43"/>
  <c r="H1911" i="43"/>
  <c r="H1460" i="43"/>
  <c r="H988" i="43"/>
  <c r="H2534" i="43"/>
  <c r="H1465" i="43"/>
  <c r="H1498" i="43"/>
  <c r="H1449" i="43"/>
  <c r="H995" i="43"/>
  <c r="H1856" i="43"/>
  <c r="H2543" i="43"/>
  <c r="H1455" i="43"/>
  <c r="H992" i="43"/>
  <c r="H994" i="43"/>
  <c r="H1858" i="43"/>
  <c r="H1853" i="43"/>
  <c r="H2538" i="43"/>
  <c r="H2544" i="43"/>
  <c r="H1459" i="43"/>
  <c r="H1454" i="43"/>
  <c r="H1914" i="43"/>
  <c r="H1495" i="43"/>
  <c r="H1851" i="43"/>
  <c r="H1456" i="43"/>
  <c r="H993" i="43"/>
  <c r="H1854" i="43"/>
  <c r="H2541" i="43"/>
  <c r="H1461" i="43"/>
  <c r="H989" i="43"/>
  <c r="H987" i="43"/>
  <c r="H1850" i="43"/>
  <c r="H1861" i="43"/>
  <c r="H2542" i="43"/>
  <c r="H2537" i="43"/>
  <c r="H2539" i="43"/>
  <c r="H1463" i="43"/>
  <c r="H1462" i="43"/>
  <c r="H1910" i="43"/>
  <c r="H1916" i="43"/>
  <c r="H1501" i="43"/>
  <c r="H1915" i="43"/>
  <c r="H1920" i="43"/>
  <c r="H1491" i="43"/>
  <c r="H1490" i="43"/>
  <c r="H1450" i="43"/>
  <c r="H1918" i="43"/>
  <c r="H1921" i="43"/>
  <c r="H1499" i="43"/>
  <c r="H1492" i="43"/>
  <c r="H1497" i="43"/>
  <c r="H996" i="43"/>
  <c r="H991" i="43"/>
  <c r="H986" i="43"/>
  <c r="H1859" i="43"/>
  <c r="H1857" i="43"/>
  <c r="H1852" i="43"/>
  <c r="H2545" i="43"/>
  <c r="H2540" i="43"/>
  <c r="H2535" i="43"/>
  <c r="H1464" i="43"/>
  <c r="H1458" i="43"/>
  <c r="H1457" i="43"/>
  <c r="H1919" i="43"/>
  <c r="H1917" i="43"/>
  <c r="H1912" i="43"/>
  <c r="H1500" i="43"/>
  <c r="H1494" i="43"/>
  <c r="H1493" i="43"/>
  <c r="H2358" i="43"/>
  <c r="H1452" i="43"/>
  <c r="H1446" i="43"/>
  <c r="H1445" i="43"/>
  <c r="H2361" i="43"/>
  <c r="H1451" i="43"/>
  <c r="H1448" i="43"/>
  <c r="H1442" i="43"/>
  <c r="H792" i="43"/>
  <c r="H2355" i="43"/>
  <c r="H1447" i="43"/>
  <c r="H1444" i="43"/>
  <c r="H1453" i="43"/>
  <c r="H2362" i="43"/>
  <c r="H2356" i="43"/>
  <c r="H787" i="43"/>
  <c r="H790" i="43"/>
  <c r="H785" i="43"/>
  <c r="H791" i="43"/>
  <c r="H786" i="43"/>
  <c r="H788" i="43"/>
  <c r="H793" i="43"/>
  <c r="H783" i="43"/>
  <c r="F76" i="40"/>
  <c r="H789" i="43"/>
  <c r="H784" i="43"/>
  <c r="H2354" i="43"/>
  <c r="H2364" i="43"/>
  <c r="H2359" i="43"/>
  <c r="H2365" i="43"/>
  <c r="H2360" i="43"/>
  <c r="H1984" i="43"/>
  <c r="H1988" i="43"/>
  <c r="H1992" i="43"/>
  <c r="H1985" i="43"/>
  <c r="H1989" i="43"/>
  <c r="H1993" i="43"/>
  <c r="H1983" i="43"/>
  <c r="H1987" i="43"/>
  <c r="H1990" i="43"/>
  <c r="H1982" i="43"/>
  <c r="H1986" i="43"/>
  <c r="H1991" i="43"/>
  <c r="E196" i="40"/>
  <c r="D8" i="45"/>
  <c r="G11" i="1"/>
  <c r="E8" i="45" s="1"/>
  <c r="E5" i="46"/>
  <c r="G37" i="45"/>
  <c r="C25" i="45"/>
  <c r="C27" i="45" s="1"/>
  <c r="C31" i="45" s="1"/>
  <c r="C35" i="45" s="1"/>
  <c r="C39" i="45" s="1"/>
  <c r="C43" i="45" s="1"/>
  <c r="B25" i="45"/>
  <c r="B27" i="45" s="1"/>
  <c r="B31" i="45" s="1"/>
  <c r="B35" i="45" s="1"/>
  <c r="B39" i="45" s="1"/>
  <c r="B43" i="45" s="1"/>
  <c r="F305" i="40" l="1"/>
  <c r="F306" i="40"/>
  <c r="E10" i="45"/>
  <c r="G8" i="45"/>
  <c r="E197" i="40"/>
  <c r="F197" i="40" s="1"/>
  <c r="F196" i="40"/>
  <c r="H2161" i="43"/>
  <c r="H2150" i="43"/>
  <c r="H2152" i="43"/>
  <c r="H2155" i="43"/>
  <c r="H2156" i="43"/>
  <c r="H2153" i="43"/>
  <c r="H2151" i="43"/>
  <c r="H2157" i="43"/>
  <c r="H2158" i="43"/>
  <c r="H2160" i="43"/>
  <c r="H2159" i="43"/>
  <c r="H2154" i="43"/>
  <c r="C23" i="11"/>
  <c r="H2163" i="43"/>
  <c r="H2167" i="43"/>
  <c r="H2171" i="43"/>
  <c r="H2165" i="43"/>
  <c r="H2169" i="43"/>
  <c r="H2173" i="43"/>
  <c r="H2162" i="43"/>
  <c r="H2166" i="43"/>
  <c r="H2170" i="43"/>
  <c r="H2164" i="43"/>
  <c r="H2168" i="43"/>
  <c r="H2172" i="43"/>
  <c r="D10" i="45"/>
  <c r="H37" i="45"/>
  <c r="C158" i="40"/>
  <c r="F158" i="40" s="1"/>
  <c r="C153" i="40"/>
  <c r="F153" i="40" s="1"/>
  <c r="H174" i="39"/>
  <c r="H164" i="39"/>
  <c r="H168" i="39" s="1"/>
  <c r="H153" i="39"/>
  <c r="E127" i="40" s="1"/>
  <c r="F127" i="40" s="1"/>
  <c r="H148" i="39"/>
  <c r="H138" i="39"/>
  <c r="H142" i="39" s="1"/>
  <c r="G140" i="39"/>
  <c r="G141" i="39"/>
  <c r="H298" i="39"/>
  <c r="H306" i="39" s="1"/>
  <c r="H198" i="39"/>
  <c r="H179" i="39"/>
  <c r="H8" i="45" l="1"/>
  <c r="G10" i="45"/>
  <c r="H180" i="39"/>
  <c r="H158" i="39"/>
  <c r="C311" i="40"/>
  <c r="C313" i="40" s="1"/>
  <c r="D311" i="40"/>
  <c r="D313" i="40" s="1"/>
  <c r="E132" i="40"/>
  <c r="E121" i="40"/>
  <c r="H1325" i="43" s="1"/>
  <c r="E137" i="40"/>
  <c r="E238" i="40"/>
  <c r="E126" i="40"/>
  <c r="H1349" i="43"/>
  <c r="H1353" i="43"/>
  <c r="H1357" i="43"/>
  <c r="H1346" i="43"/>
  <c r="H1350" i="43"/>
  <c r="H1354" i="43"/>
  <c r="H1348" i="43"/>
  <c r="H1352" i="43"/>
  <c r="H1356" i="43"/>
  <c r="H1347" i="43"/>
  <c r="H1355" i="43"/>
  <c r="H1351" i="43"/>
  <c r="E139" i="40"/>
  <c r="F139" i="40" s="1"/>
  <c r="I37" i="45"/>
  <c r="F72" i="40"/>
  <c r="F35" i="1"/>
  <c r="G35" i="1" s="1"/>
  <c r="E41" i="45" s="1"/>
  <c r="G41" i="45" s="1"/>
  <c r="H41" i="45" s="1"/>
  <c r="I41" i="45" s="1"/>
  <c r="J41" i="45" s="1"/>
  <c r="F17" i="1"/>
  <c r="G17" i="1" s="1"/>
  <c r="F24" i="1"/>
  <c r="G24" i="1" s="1"/>
  <c r="E15" i="45" s="1"/>
  <c r="G15" i="45" s="1"/>
  <c r="H15" i="45" s="1"/>
  <c r="I15" i="45" s="1"/>
  <c r="J15" i="45" s="1"/>
  <c r="F33" i="1"/>
  <c r="G33" i="1" s="1"/>
  <c r="E29" i="45" s="1"/>
  <c r="G29" i="45" s="1"/>
  <c r="I29" i="45" s="1"/>
  <c r="J29" i="45" s="1"/>
  <c r="F29" i="1"/>
  <c r="G29" i="1" s="1"/>
  <c r="E20" i="45" s="1"/>
  <c r="G20" i="45" s="1"/>
  <c r="H20" i="45" s="1"/>
  <c r="I20" i="45" s="1"/>
  <c r="J20" i="45" s="1"/>
  <c r="F27" i="1"/>
  <c r="G27" i="1" s="1"/>
  <c r="E18" i="45" s="1"/>
  <c r="G18" i="45" s="1"/>
  <c r="H18" i="45" s="1"/>
  <c r="I18" i="45" s="1"/>
  <c r="J18" i="45" s="1"/>
  <c r="F22" i="1"/>
  <c r="G22" i="1" s="1"/>
  <c r="E13" i="45" s="1"/>
  <c r="G13" i="45" s="1"/>
  <c r="H13" i="45" s="1"/>
  <c r="I13" i="45" s="1"/>
  <c r="J13" i="45" s="1"/>
  <c r="H205" i="39"/>
  <c r="F31" i="1"/>
  <c r="G31" i="1" s="1"/>
  <c r="E22" i="45" s="1"/>
  <c r="G22" i="45" s="1"/>
  <c r="H22" i="45" s="1"/>
  <c r="I22" i="45" s="1"/>
  <c r="J22" i="45" s="1"/>
  <c r="F32" i="1"/>
  <c r="G32" i="1" s="1"/>
  <c r="E24" i="45" s="1"/>
  <c r="G24" i="45" s="1"/>
  <c r="H24" i="45" s="1"/>
  <c r="I24" i="45" s="1"/>
  <c r="J24" i="45" s="1"/>
  <c r="F36" i="1"/>
  <c r="G36" i="1" s="1"/>
  <c r="E23" i="45" s="1"/>
  <c r="G23" i="45" s="1"/>
  <c r="H23" i="45" s="1"/>
  <c r="I23" i="45" s="1"/>
  <c r="J23" i="45" s="1"/>
  <c r="F28" i="1"/>
  <c r="G28" i="1" s="1"/>
  <c r="E19" i="45" s="1"/>
  <c r="G19" i="45" s="1"/>
  <c r="H19" i="45" s="1"/>
  <c r="I19" i="45" s="1"/>
  <c r="J19" i="45" s="1"/>
  <c r="I8" i="45" l="1"/>
  <c r="H10" i="45"/>
  <c r="H1233" i="43"/>
  <c r="F238" i="40"/>
  <c r="E246" i="40"/>
  <c r="F137" i="40"/>
  <c r="E140" i="40"/>
  <c r="F140" i="40" s="1"/>
  <c r="F135" i="40" s="1"/>
  <c r="F132" i="40"/>
  <c r="E133" i="40"/>
  <c r="F133" i="40" s="1"/>
  <c r="F131" i="40" s="1"/>
  <c r="F126" i="40"/>
  <c r="E128" i="40"/>
  <c r="F128" i="40" s="1"/>
  <c r="F124" i="40" s="1"/>
  <c r="H1326" i="43"/>
  <c r="E122" i="40"/>
  <c r="F122" i="40" s="1"/>
  <c r="F121" i="40"/>
  <c r="H1230" i="43"/>
  <c r="H1332" i="43"/>
  <c r="H1344" i="43"/>
  <c r="H1365" i="43"/>
  <c r="H1329" i="43"/>
  <c r="H1342" i="43"/>
  <c r="H1229" i="43"/>
  <c r="H1236" i="43"/>
  <c r="H1339" i="43"/>
  <c r="H1373" i="43"/>
  <c r="H1363" i="43"/>
  <c r="H1361" i="43"/>
  <c r="H1334" i="43"/>
  <c r="H1345" i="43"/>
  <c r="H1343" i="43"/>
  <c r="H1337" i="43"/>
  <c r="H1375" i="43"/>
  <c r="H1362" i="43"/>
  <c r="H1336" i="43"/>
  <c r="H1341" i="43"/>
  <c r="H1338" i="43"/>
  <c r="H1369" i="43"/>
  <c r="H1371" i="43"/>
  <c r="H1377" i="43"/>
  <c r="H1378" i="43"/>
  <c r="H1370" i="43"/>
  <c r="H1376" i="43"/>
  <c r="H1368" i="43"/>
  <c r="H1335" i="43"/>
  <c r="H1340" i="43"/>
  <c r="H1379" i="43"/>
  <c r="H1372" i="43"/>
  <c r="H1381" i="43"/>
  <c r="H1360" i="43"/>
  <c r="H1380" i="43"/>
  <c r="H1374" i="43"/>
  <c r="H1227" i="43"/>
  <c r="H1232" i="43"/>
  <c r="H1226" i="43"/>
  <c r="H1323" i="43"/>
  <c r="H1328" i="43"/>
  <c r="H1322" i="43"/>
  <c r="H1367" i="43"/>
  <c r="H1364" i="43"/>
  <c r="H1358" i="43"/>
  <c r="H1235" i="43"/>
  <c r="H1228" i="43"/>
  <c r="H1237" i="43"/>
  <c r="H1331" i="43"/>
  <c r="H1324" i="43"/>
  <c r="H1333" i="43"/>
  <c r="H1231" i="43"/>
  <c r="H1234" i="43"/>
  <c r="H1327" i="43"/>
  <c r="H1330" i="43"/>
  <c r="H1359" i="43"/>
  <c r="H1366" i="43"/>
  <c r="H1397" i="43"/>
  <c r="H1401" i="43"/>
  <c r="H1405" i="43"/>
  <c r="H1394" i="43"/>
  <c r="H1398" i="43"/>
  <c r="H1402" i="43"/>
  <c r="H1396" i="43"/>
  <c r="H1400" i="43"/>
  <c r="H1404" i="43"/>
  <c r="H1403" i="43"/>
  <c r="H1399" i="43"/>
  <c r="H1395" i="43"/>
  <c r="F23" i="1"/>
  <c r="G23" i="1" s="1"/>
  <c r="E14" i="45" s="1"/>
  <c r="G14" i="45" s="1"/>
  <c r="H14" i="45" s="1"/>
  <c r="I14" i="45" s="1"/>
  <c r="J14" i="45" s="1"/>
  <c r="F21" i="1"/>
  <c r="J37" i="45"/>
  <c r="F276" i="40"/>
  <c r="F275" i="40"/>
  <c r="F156" i="40"/>
  <c r="F155" i="40"/>
  <c r="F151" i="40"/>
  <c r="F150" i="40"/>
  <c r="F93" i="40"/>
  <c r="C32" i="11"/>
  <c r="F32" i="11" s="1"/>
  <c r="F34" i="1"/>
  <c r="G34" i="1" s="1"/>
  <c r="E33" i="45" s="1"/>
  <c r="G33" i="45" s="1"/>
  <c r="H33" i="45" s="1"/>
  <c r="I33" i="45" s="1"/>
  <c r="J33" i="45" s="1"/>
  <c r="C24" i="11"/>
  <c r="F24" i="11" s="1"/>
  <c r="F25" i="1"/>
  <c r="G25" i="1" s="1"/>
  <c r="E16" i="45" s="1"/>
  <c r="G16" i="45" s="1"/>
  <c r="H16" i="45" s="1"/>
  <c r="I16" i="45" s="1"/>
  <c r="J16" i="45" s="1"/>
  <c r="F25" i="11"/>
  <c r="F26" i="1"/>
  <c r="G26" i="1" s="1"/>
  <c r="E17" i="45" s="1"/>
  <c r="G17" i="45" s="1"/>
  <c r="H17" i="45" s="1"/>
  <c r="I17" i="45" s="1"/>
  <c r="J17" i="45" s="1"/>
  <c r="C33" i="11"/>
  <c r="F33" i="11" s="1"/>
  <c r="D24" i="45"/>
  <c r="C35" i="11"/>
  <c r="F35" i="11" s="1"/>
  <c r="C30" i="11"/>
  <c r="F30" i="11" s="1"/>
  <c r="D18" i="45"/>
  <c r="C26" i="11"/>
  <c r="F26" i="11" s="1"/>
  <c r="C27" i="11"/>
  <c r="F27" i="11" s="1"/>
  <c r="D20" i="45"/>
  <c r="C28" i="11"/>
  <c r="F28" i="11" s="1"/>
  <c r="F18" i="1"/>
  <c r="C16" i="11"/>
  <c r="D23" i="45"/>
  <c r="C34" i="11"/>
  <c r="F34" i="11" s="1"/>
  <c r="C21" i="11"/>
  <c r="F21" i="11" s="1"/>
  <c r="C20" i="11"/>
  <c r="F20" i="11" s="1"/>
  <c r="D15" i="45"/>
  <c r="D29" i="45"/>
  <c r="D13" i="45"/>
  <c r="D19" i="45"/>
  <c r="D41" i="45"/>
  <c r="D22" i="45"/>
  <c r="F246" i="40" l="1"/>
  <c r="C29" i="11"/>
  <c r="F29" i="11" s="1"/>
  <c r="J8" i="45"/>
  <c r="J10" i="45" s="1"/>
  <c r="I10" i="45"/>
  <c r="F30" i="1"/>
  <c r="G30" i="1" s="1"/>
  <c r="E21" i="45" s="1"/>
  <c r="G21" i="45" s="1"/>
  <c r="H21" i="45" s="1"/>
  <c r="I21" i="45" s="1"/>
  <c r="J21" i="45" s="1"/>
  <c r="G21" i="1"/>
  <c r="E12" i="45" s="1"/>
  <c r="F120" i="40"/>
  <c r="E311" i="40"/>
  <c r="E313" i="40" s="1"/>
  <c r="F130" i="40"/>
  <c r="C22" i="11"/>
  <c r="F22" i="11" s="1"/>
  <c r="F125" i="40"/>
  <c r="F237" i="40"/>
  <c r="D14" i="45"/>
  <c r="F136" i="40"/>
  <c r="C17" i="11"/>
  <c r="F17" i="11" s="1"/>
  <c r="F16" i="11"/>
  <c r="D33" i="45"/>
  <c r="D12" i="45"/>
  <c r="D16" i="45"/>
  <c r="D17" i="45"/>
  <c r="F298" i="40"/>
  <c r="F299" i="40"/>
  <c r="F292" i="40"/>
  <c r="F291" i="40"/>
  <c r="F284" i="40"/>
  <c r="F285" i="40"/>
  <c r="F264" i="40"/>
  <c r="F263" i="40"/>
  <c r="F255" i="40"/>
  <c r="F254" i="40"/>
  <c r="F249" i="40"/>
  <c r="F248" i="40"/>
  <c r="F199" i="40"/>
  <c r="F200" i="40"/>
  <c r="F169" i="40"/>
  <c r="F168" i="40"/>
  <c r="F161" i="40"/>
  <c r="F160" i="40"/>
  <c r="F142" i="40"/>
  <c r="F143" i="40"/>
  <c r="F96" i="40"/>
  <c r="F95" i="40"/>
  <c r="F74" i="40"/>
  <c r="F75" i="40"/>
  <c r="E25" i="45" l="1"/>
  <c r="E27" i="45" s="1"/>
  <c r="E31" i="45" s="1"/>
  <c r="E35" i="45" s="1"/>
  <c r="E39" i="45" s="1"/>
  <c r="E43" i="45" s="1"/>
  <c r="G12" i="45"/>
  <c r="F38" i="1"/>
  <c r="D21" i="45"/>
  <c r="D25" i="45" s="1"/>
  <c r="D27" i="45" s="1"/>
  <c r="D31" i="45" s="1"/>
  <c r="D35" i="45" s="1"/>
  <c r="D39" i="45" s="1"/>
  <c r="D43" i="45" s="1"/>
  <c r="F119" i="40"/>
  <c r="F236" i="40"/>
  <c r="H12" i="45" l="1"/>
  <c r="G25" i="45"/>
  <c r="G27" i="45" s="1"/>
  <c r="G31" i="45" s="1"/>
  <c r="G35" i="45" s="1"/>
  <c r="G39" i="45" s="1"/>
  <c r="G43" i="45" s="1"/>
  <c r="C36" i="11"/>
  <c r="F36" i="11" s="1"/>
  <c r="I12" i="45" l="1"/>
  <c r="H25" i="45"/>
  <c r="H27" i="45" s="1"/>
  <c r="H31" i="45" s="1"/>
  <c r="H35" i="45" s="1"/>
  <c r="H39" i="45" s="1"/>
  <c r="H43" i="45" s="1"/>
  <c r="F40" i="1"/>
  <c r="F41" i="1" s="1"/>
  <c r="J12" i="45" l="1"/>
  <c r="J25" i="45" s="1"/>
  <c r="J27" i="45" s="1"/>
  <c r="J31" i="45" s="1"/>
  <c r="J35" i="45" s="1"/>
  <c r="J39" i="45" s="1"/>
  <c r="J43" i="45" s="1"/>
  <c r="I25" i="45"/>
  <c r="I27" i="45" s="1"/>
  <c r="I31" i="45" s="1"/>
  <c r="I35" i="45" s="1"/>
  <c r="I39" i="45" s="1"/>
  <c r="I43" i="45" s="1"/>
  <c r="A41" i="1"/>
  <c r="C38" i="11"/>
  <c r="F42" i="1" l="1"/>
  <c r="A42" i="1" s="1"/>
  <c r="C40" i="11"/>
  <c r="F3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Birgitta K</author>
  </authors>
  <commentList>
    <comment ref="C31" authorId="0" shapeId="0" xr:uid="{00000000-0006-0000-0400-000001000000}">
      <text>
        <r>
          <rPr>
            <sz val="8"/>
            <color indexed="81"/>
            <rFont val="Tahoma"/>
            <family val="2"/>
          </rPr>
          <t>Fyll i belopp från lånespecifikationen.
Ange minustecken innan beloppet.</t>
        </r>
      </text>
    </comment>
  </commentList>
</comments>
</file>

<file path=xl/sharedStrings.xml><?xml version="1.0" encoding="utf-8"?>
<sst xmlns="http://schemas.openxmlformats.org/spreadsheetml/2006/main" count="5213" uniqueCount="488">
  <si>
    <t>Vatten</t>
  </si>
  <si>
    <t>INTÄKTER</t>
  </si>
  <si>
    <t>Ränteintäkter</t>
  </si>
  <si>
    <t>STYRELSEBESLUT</t>
  </si>
  <si>
    <t>Beslutsdatum</t>
  </si>
  <si>
    <t>Medlemsavgifter</t>
  </si>
  <si>
    <t>SUMMA INTÄKTER</t>
  </si>
  <si>
    <t>Övriga förvaltningskostnader</t>
  </si>
  <si>
    <t>Konto</t>
  </si>
  <si>
    <t>Personalkostnader</t>
  </si>
  <si>
    <t>Förvaltningskostnader</t>
  </si>
  <si>
    <t>Inkomstskatt</t>
  </si>
  <si>
    <t>Fastighetsskatt</t>
  </si>
  <si>
    <t>Fastighetsförsäkringar</t>
  </si>
  <si>
    <t>Arvode vicevärd</t>
  </si>
  <si>
    <t>Avsättning inre fond</t>
  </si>
  <si>
    <t>Årsavgifter bostäder</t>
  </si>
  <si>
    <t>Bostadsrätter</t>
  </si>
  <si>
    <t>Utrangering byggnader</t>
  </si>
  <si>
    <t>KOSTNADER</t>
  </si>
  <si>
    <t>SUMMA KOSTNADER</t>
  </si>
  <si>
    <t>Antal</t>
  </si>
  <si>
    <t>Kvm</t>
  </si>
  <si>
    <t>Bostadsrättslokaler</t>
  </si>
  <si>
    <t>Hyreslokaler</t>
  </si>
  <si>
    <t>Garage</t>
  </si>
  <si>
    <t>P-platser</t>
  </si>
  <si>
    <t>Objekt</t>
  </si>
  <si>
    <t xml:space="preserve">Hyra garage </t>
  </si>
  <si>
    <t>Hyra p-platser</t>
  </si>
  <si>
    <t>Kr/kvm</t>
  </si>
  <si>
    <t>%/kr</t>
  </si>
  <si>
    <t>Underskift av två styrelseledamöter</t>
  </si>
  <si>
    <t>Taxeringsvärde kr</t>
  </si>
  <si>
    <t>Bostäder</t>
  </si>
  <si>
    <t>Lokaler</t>
  </si>
  <si>
    <t>Totalt</t>
  </si>
  <si>
    <t>Hyresbortfall bostäder</t>
  </si>
  <si>
    <t>Avgiftsbortfall bostäder</t>
  </si>
  <si>
    <t>Hyresrabatter</t>
  </si>
  <si>
    <t>Tvättstugeavgifter</t>
  </si>
  <si>
    <t>Bastuavgifter</t>
  </si>
  <si>
    <t>Samfällighetsavgift</t>
  </si>
  <si>
    <t>Klottersanering</t>
  </si>
  <si>
    <t>Sophämtning</t>
  </si>
  <si>
    <t>Föreningsavgäld</t>
  </si>
  <si>
    <t>Förbrukningsinventarier</t>
  </si>
  <si>
    <t>Kreditupplysning</t>
  </si>
  <si>
    <t>Medlemsavgift HSB</t>
  </si>
  <si>
    <t>Sammanträdesersättning</t>
  </si>
  <si>
    <t>Uttagsskatt</t>
  </si>
  <si>
    <t>Avskrivning maskiner/inventarier</t>
  </si>
  <si>
    <t>Erhållna räntebidrag</t>
  </si>
  <si>
    <t>Övriga finansiella kostn</t>
  </si>
  <si>
    <t>Aktuell skatt</t>
  </si>
  <si>
    <t>Avskrivning byggnader</t>
  </si>
  <si>
    <t>Avskrivning markanläggning</t>
  </si>
  <si>
    <t>Förlust avyttr mask/inv</t>
  </si>
  <si>
    <t>Dröjsmålsräntor</t>
  </si>
  <si>
    <t>Återbetald skatt</t>
  </si>
  <si>
    <t>Hittills i år</t>
  </si>
  <si>
    <t>Fr.o.m</t>
  </si>
  <si>
    <t>Avskrivningar</t>
  </si>
  <si>
    <t>Budget</t>
  </si>
  <si>
    <t>Budget fg år</t>
  </si>
  <si>
    <t>Räntekostnader</t>
  </si>
  <si>
    <t>(kr)</t>
  </si>
  <si>
    <t xml:space="preserve"> </t>
  </si>
  <si>
    <t>Med vänlig hälsning</t>
  </si>
  <si>
    <t>Resultat</t>
  </si>
  <si>
    <t>Pengar in</t>
  </si>
  <si>
    <t>Summa årets flöde in</t>
  </si>
  <si>
    <t>Pengar ut</t>
  </si>
  <si>
    <t>Summa årets utflöde</t>
  </si>
  <si>
    <t>Summa av kassaflödet</t>
  </si>
  <si>
    <t>Beräknad amortering</t>
  </si>
  <si>
    <t>Likviditetsprognos</t>
  </si>
  <si>
    <t>Hyresintäkter, bostäder</t>
  </si>
  <si>
    <t>Hyresintäkter lokaler, moms</t>
  </si>
  <si>
    <t>Hyresintäkter lokaler, ej moms</t>
  </si>
  <si>
    <t>Hyresintäkter p-platser moms</t>
  </si>
  <si>
    <t>Hyresintäkter p-platser, ej moms</t>
  </si>
  <si>
    <t>Hyresintäkter, övriga objekt ej moms</t>
  </si>
  <si>
    <t>Årsavgifter lokaler, ej moms</t>
  </si>
  <si>
    <t>Årsavgifter lokaler, moms</t>
  </si>
  <si>
    <t>Kabel-TV</t>
  </si>
  <si>
    <t>El ej moms</t>
  </si>
  <si>
    <t>Bredbandsabonnemang och IP telefoni, ej moms</t>
  </si>
  <si>
    <t>Uppvärmning ej moms</t>
  </si>
  <si>
    <t>Fastighetsskatt, moms</t>
  </si>
  <si>
    <t>Hyresbortfall lokaler, moms</t>
  </si>
  <si>
    <t>Hyresbortfall lokaler, ej moms</t>
  </si>
  <si>
    <t>Hyresbortfall p-platser, ej moms</t>
  </si>
  <si>
    <t>Hyresbortfall övriga objekt, ej moms</t>
  </si>
  <si>
    <t>Avgiftsbortfall lokaler, ej moms</t>
  </si>
  <si>
    <t>Avgiftsbortfall garage och p-platser, ej moms</t>
  </si>
  <si>
    <t>Hyresbortfall övriga objekt, moms</t>
  </si>
  <si>
    <t>Avsättning till medlemmarnas reparationsfond</t>
  </si>
  <si>
    <t>Vatten ej moms</t>
  </si>
  <si>
    <t>Bränsleavgifter</t>
  </si>
  <si>
    <t>Gemensamhetslokal</t>
  </si>
  <si>
    <t>Solarium</t>
  </si>
  <si>
    <t>Egna årsavgifter</t>
  </si>
  <si>
    <t>Övriga serviceavgifter</t>
  </si>
  <si>
    <t>Övriga fakturerade kostnader</t>
  </si>
  <si>
    <t>Ersättning från hyresgäst</t>
  </si>
  <si>
    <t>Överlåtelseavgift</t>
  </si>
  <si>
    <t>Pantförskrivningsavgift</t>
  </si>
  <si>
    <t>Övriga ersättningar och intäkter, ej moms</t>
  </si>
  <si>
    <t>Övriga ersättningar och intäkter, moms</t>
  </si>
  <si>
    <t>Utförda extraarbeten</t>
  </si>
  <si>
    <t>Ersättning från försäkringsbolag</t>
  </si>
  <si>
    <t>Hyresavdrag, ej moms</t>
  </si>
  <si>
    <t>Övrig försäljning</t>
  </si>
  <si>
    <t>Erhållna bidrag</t>
  </si>
  <si>
    <t>Återvunna hyres- avgifts- och kundfordringar, ej moms</t>
  </si>
  <si>
    <t>Återvunna hyres- avgifts- och kundfordringar, moms</t>
  </si>
  <si>
    <t>Vinst vid avyttring av immateriella och materiella anläggningstillgångar</t>
  </si>
  <si>
    <t>Vinst vid avyttring av byggnader och mark</t>
  </si>
  <si>
    <t>Vinst vid avyttring av maskiner och inventarier</t>
  </si>
  <si>
    <t>Övrigt</t>
  </si>
  <si>
    <t>Förbrukningsmaterial, fast.skötsel</t>
  </si>
  <si>
    <t>Reparation och underhåll av maskiner,fast.sk.</t>
  </si>
  <si>
    <t>Drivmedel fordon och maskiner, fast.skötsel</t>
  </si>
  <si>
    <t>Försäkr/skatt/besiktn fordon</t>
  </si>
  <si>
    <t>Hyra av anläggningstillgångar</t>
  </si>
  <si>
    <t>Städ</t>
  </si>
  <si>
    <t>Förbrukningsmaterial, lokalvårdare</t>
  </si>
  <si>
    <t>Snörenhållning</t>
  </si>
  <si>
    <t>Reparationer, bostäder</t>
  </si>
  <si>
    <t>Reparation, lokaler</t>
  </si>
  <si>
    <t>Reparationer av gemensamma utrymmen, tvättstuga</t>
  </si>
  <si>
    <t>Reparationer av installationer</t>
  </si>
  <si>
    <t>Reparationer av byggnader utvändigt</t>
  </si>
  <si>
    <t>Reparation av markytor</t>
  </si>
  <si>
    <t>Reparation av p-platser</t>
  </si>
  <si>
    <t>Reparation försäkringsärende</t>
  </si>
  <si>
    <t>Reparationer av installationer, övrigt</t>
  </si>
  <si>
    <t>Planerat UH bostäder</t>
  </si>
  <si>
    <t>Planerat UH  lokaler</t>
  </si>
  <si>
    <t>Planerat UH av gemensamma utrymmen, tvättstuga</t>
  </si>
  <si>
    <t>Planerat UH av installationer</t>
  </si>
  <si>
    <t>Planerat UH av byggnader utvändigt</t>
  </si>
  <si>
    <t>Planerat UH av markytor</t>
  </si>
  <si>
    <t>Planerat UH av p-platser</t>
  </si>
  <si>
    <t>Planerat UH övrigt</t>
  </si>
  <si>
    <t>Elavgifter för drivkraft och belysning</t>
  </si>
  <si>
    <t>Uppvärming, El</t>
  </si>
  <si>
    <t>Uppvärming, fjärrvärme</t>
  </si>
  <si>
    <t>Grovsopor</t>
  </si>
  <si>
    <t>Tomträttsavgälder</t>
  </si>
  <si>
    <t>Bredband</t>
  </si>
  <si>
    <t>Telefon</t>
  </si>
  <si>
    <t>Fastighetsskötsel,  Grundavtal</t>
  </si>
  <si>
    <t>Fastighetsskötsel, Extradebiteringar</t>
  </si>
  <si>
    <t>Avtal vicevärdsuppdrag</t>
  </si>
  <si>
    <t>Serviceavtal</t>
  </si>
  <si>
    <t>Lokalhyra</t>
  </si>
  <si>
    <t>Datorutrustning och programvara</t>
  </si>
  <si>
    <t>Rep och underhåll av maskiner och inventarier</t>
  </si>
  <si>
    <t>Representation, avdragsgill</t>
  </si>
  <si>
    <t>Kontorsmateriel och trycksaker</t>
  </si>
  <si>
    <t>Mobiltelefon</t>
  </si>
  <si>
    <t>Datakommunikation</t>
  </si>
  <si>
    <t>Inkasso</t>
  </si>
  <si>
    <t>Konstaterade förluster på hyresfordringar</t>
  </si>
  <si>
    <t>Befarade förluster på hyresfordringar</t>
  </si>
  <si>
    <t>Revisionsarvoden</t>
  </si>
  <si>
    <t>Administrativ/ekonomisk förvaltning Grundavtal</t>
  </si>
  <si>
    <t>Administrativ/ekonomisk förvaltning Extradebiteringar</t>
  </si>
  <si>
    <t>Konsultarvoden</t>
  </si>
  <si>
    <t>Serviceavgifter till branschorganisationer</t>
  </si>
  <si>
    <t>Tidningar, tidskrifter och facklitteratur</t>
  </si>
  <si>
    <t>Löner till anställda</t>
  </si>
  <si>
    <t>Löner extra ersättningar</t>
  </si>
  <si>
    <t>Erhållna bidrag löner (lönebidrag, stöd mm)</t>
  </si>
  <si>
    <t>Förändring av semesterlöneskuld</t>
  </si>
  <si>
    <t>Löner och arvoden till förtroendevalda</t>
  </si>
  <si>
    <t>Arvode föreningsvalda revisorer</t>
  </si>
  <si>
    <t>Övriga arvoden</t>
  </si>
  <si>
    <t>Övriga kostnadsersättningar</t>
  </si>
  <si>
    <t>Bilersättningar, skattefria</t>
  </si>
  <si>
    <t>Bilersättningar, skattepliktiga</t>
  </si>
  <si>
    <t>Individuella pensioner ej avdragsgilla</t>
  </si>
  <si>
    <t>Pensionskostnader</t>
  </si>
  <si>
    <t>Arbetsgivaravgifter anställda</t>
  </si>
  <si>
    <t>Arbetsgivaravgifter för semester- och kompskuld</t>
  </si>
  <si>
    <t>Löneskatt</t>
  </si>
  <si>
    <t>Premier för arbetsmarknadsförsäkringar</t>
  </si>
  <si>
    <t>Övriga sociala och andra avgifter enligt lag och avtal</t>
  </si>
  <si>
    <t>Utbildning, kurser och konferenser</t>
  </si>
  <si>
    <t>Personalrepresentation, ej avdragsgill</t>
  </si>
  <si>
    <t>Möteskostnader</t>
  </si>
  <si>
    <t>Fritidsverksamhet</t>
  </si>
  <si>
    <t>Förl avyttr byggn, mark</t>
  </si>
  <si>
    <t>Utdeln på aktier/andelar</t>
  </si>
  <si>
    <t>Försäljn aktier/andelar</t>
  </si>
  <si>
    <t>Nedskrivning aktier/andel</t>
  </si>
  <si>
    <t>Ränteint avräkn.konto HSB</t>
  </si>
  <si>
    <t>Övr finansiella intäkt</t>
  </si>
  <si>
    <t>Räntekostn skatter/avgift</t>
  </si>
  <si>
    <t>Fastighetsskötsel och städ</t>
  </si>
  <si>
    <t>Löpande underhåll</t>
  </si>
  <si>
    <t>El</t>
  </si>
  <si>
    <t>Uppvärmning</t>
  </si>
  <si>
    <t>Kabel TV</t>
  </si>
  <si>
    <t>Övriga externa kostnader</t>
  </si>
  <si>
    <t>Övriga avgifter</t>
  </si>
  <si>
    <t>Jämförelsestörande kostnader</t>
  </si>
  <si>
    <t>Nettoomsättning</t>
  </si>
  <si>
    <t>Benämning konto</t>
  </si>
  <si>
    <t>Höjning/sänkning</t>
  </si>
  <si>
    <t>Korrigering</t>
  </si>
  <si>
    <t>Summa</t>
  </si>
  <si>
    <t>Planerat underhåll</t>
  </si>
  <si>
    <t>Tomrättsavgäld och övriga driftkostnader</t>
  </si>
  <si>
    <t>Utfall fg år</t>
  </si>
  <si>
    <t>Uppräkning</t>
  </si>
  <si>
    <t>Fakturabelopp</t>
  </si>
  <si>
    <t>Antal fakturor</t>
  </si>
  <si>
    <t>Kostnad hittills i år</t>
  </si>
  <si>
    <t>Kostnad föregående år</t>
  </si>
  <si>
    <t>Årskostnad enligt faktura</t>
  </si>
  <si>
    <t>Månader</t>
  </si>
  <si>
    <t>Alt 1,2 och 3</t>
  </si>
  <si>
    <t>Antal månader</t>
  </si>
  <si>
    <t>Arbetsgivaravgift födelseår 1951-</t>
  </si>
  <si>
    <t>Arbetsgivaravgift , födelseår 1938-1950</t>
  </si>
  <si>
    <t>Arbetsgivaravgift, födelseår -1937</t>
  </si>
  <si>
    <t>Arg.givarvgift (%)</t>
  </si>
  <si>
    <t>Budget 2017</t>
  </si>
  <si>
    <t>Budget 2018</t>
  </si>
  <si>
    <t>Vinst vid avyttring av immateriella och materiella AT</t>
  </si>
  <si>
    <t>Hyresintäkter garage, ej moms</t>
  </si>
  <si>
    <t>Bankkostnader</t>
  </si>
  <si>
    <t>Övriga ränteintäkter</t>
  </si>
  <si>
    <t>Räntekostnader för långfristiga skulder</t>
  </si>
  <si>
    <t>Kontroll</t>
  </si>
  <si>
    <t>Fastighetsskötsel och städ (utgår från föregående års utfall)</t>
  </si>
  <si>
    <t>Löpande underhåll (utgår från föregående års utfall)</t>
  </si>
  <si>
    <t>El (utgår från föregående års utfall)</t>
  </si>
  <si>
    <t>Uppvärmning (utgår från föregående års utfall)</t>
  </si>
  <si>
    <t>Vatten (utgår från föregående års utfall)</t>
  </si>
  <si>
    <t>Sophämtning (utgår från föregående års utfall)</t>
  </si>
  <si>
    <t>Övriga avgifter (utgår från föregående års utfall)</t>
  </si>
  <si>
    <t>Fastighetsförsäkringar (utgår från föregående års utfall)</t>
  </si>
  <si>
    <t>Personalkostnader (utgår från föregående års utfall)</t>
  </si>
  <si>
    <t>Övriga externa kostnader (utgår från föregående års utfall)</t>
  </si>
  <si>
    <t>Fastighetsskatt (utgår från föregående års utfall)</t>
  </si>
  <si>
    <t>Ränteintäkter (utgår från föregående års utfall)</t>
  </si>
  <si>
    <t>Inkomstskatt (utgår från föregående års utfall)</t>
  </si>
  <si>
    <t>Jämförelsestörande kostnader (utgår från föregående års utfall)</t>
  </si>
  <si>
    <t>Tomrättsavgäld och övriga driftkostnader (utgår från föregående års utfall)</t>
  </si>
  <si>
    <t>Årets budget</t>
  </si>
  <si>
    <t>Nettoomsättning (Utgår från budget föregående år)</t>
  </si>
  <si>
    <t>Planerat underhåll (utgår från budgeterat belopp föregående år)</t>
  </si>
  <si>
    <t>Avskrivningar (utgår från föregående års budget)</t>
  </si>
  <si>
    <t>Räntekostnader (utgår från föregående års utfall)</t>
  </si>
  <si>
    <t>För att kunna spara ändringar i förslaget måste dokumentet sparas ner på er dator, och för att det snabbt och smidigt ska komma åter till oss, ber vi att få det om möjligt per e-post. Vi behöver dock även en fysisk underskrift så skicka in den påkrivna bilagan med styrelsens beslut, även om höjningen blir 0%.</t>
  </si>
  <si>
    <t>Ränteberäkning flerårsbudget</t>
  </si>
  <si>
    <t xml:space="preserve">Taxehöjningar </t>
  </si>
  <si>
    <t>Fastighetsförsäkring</t>
  </si>
  <si>
    <t>Skatter</t>
  </si>
  <si>
    <t>Administrativa avtal, Förvaltningsavgifter samt Service avtal</t>
  </si>
  <si>
    <t>Tänk på att om ni har avtal som är under omförhandling eller är nytecknade så kan föreslaget belopp vara på</t>
  </si>
  <si>
    <t>gamla förutsättningar.</t>
  </si>
  <si>
    <t>Fond för yttre underhåll och avskrivningar</t>
  </si>
  <si>
    <t>Avsättningen ska motsvara 100 % av de i underhållsplanen framräknade beloppet.</t>
  </si>
  <si>
    <t>Fond för inre underhåll</t>
  </si>
  <si>
    <t>Vårt förslag är att avsättningen stoppas enligt revisorernas rekommendation. 
(Behållningen på inre fonden kvarstår)</t>
  </si>
  <si>
    <t>Har du frågor eller funderingar kring budgetförslaget är du välkommen att höra av dig till respektive handläggare.</t>
  </si>
  <si>
    <t>Flerårsprognos</t>
  </si>
  <si>
    <t>Uppräkn</t>
  </si>
  <si>
    <t>Förslag</t>
  </si>
  <si>
    <t>%</t>
  </si>
  <si>
    <t>Fastställd</t>
  </si>
  <si>
    <t>av brf</t>
  </si>
  <si>
    <t>Hyror</t>
  </si>
  <si>
    <t>Avgifter</t>
  </si>
  <si>
    <t>Övriga intäkter</t>
  </si>
  <si>
    <t>Energikostnader och sophämtning</t>
  </si>
  <si>
    <t>**Resultat före avskrivningar</t>
  </si>
  <si>
    <t>**Resultat efter avskrivningar</t>
  </si>
  <si>
    <t>Finansiella intäkter och kostnader</t>
  </si>
  <si>
    <t>**Resultat efter finansiella poster</t>
  </si>
  <si>
    <t>Fondjusteringar</t>
  </si>
  <si>
    <t>**Resultat efter fondjusteringar</t>
  </si>
  <si>
    <t>Årets skattekostnad</t>
  </si>
  <si>
    <t>**Resultat efter skatt</t>
  </si>
  <si>
    <t>Uppräkning kostnader</t>
  </si>
  <si>
    <t>Uppräkning intäkter</t>
  </si>
  <si>
    <t>Uppräkning fondjustering</t>
  </si>
  <si>
    <t>Uppräkning årets skattekostnad</t>
  </si>
  <si>
    <t>Uppräkning finansiella intäkter och kostnader</t>
  </si>
  <si>
    <t>Uppräkning avskrivningar</t>
  </si>
  <si>
    <t>Kontroll uppräkningar/sänkningar</t>
  </si>
  <si>
    <t>(%)</t>
  </si>
  <si>
    <t>År</t>
  </si>
  <si>
    <t>År-månad</t>
  </si>
  <si>
    <t>Månad</t>
  </si>
  <si>
    <t>Förening</t>
  </si>
  <si>
    <t>Typ</t>
  </si>
  <si>
    <t>ÅR/månad</t>
  </si>
  <si>
    <t>ÅR+1</t>
  </si>
  <si>
    <t>ÅR</t>
  </si>
  <si>
    <t>Kundnummer/Föreningsnamn</t>
  </si>
  <si>
    <t>Namn på förening</t>
  </si>
  <si>
    <t>Budget och år</t>
  </si>
  <si>
    <t>Sammanfogat</t>
  </si>
  <si>
    <t>Beskrivning</t>
  </si>
  <si>
    <t>Region</t>
  </si>
  <si>
    <t>Regionsiffra</t>
  </si>
  <si>
    <t>Fungerar ej</t>
  </si>
  <si>
    <t>Förvaltningskostnader (Fyll i antalet fakturor och fakturans belopp)</t>
  </si>
  <si>
    <t>Kabel-TV (Fyll i antalet fakturor och fakturans belopp)</t>
  </si>
  <si>
    <t>Månadslön</t>
  </si>
  <si>
    <t>Tjänst</t>
  </si>
  <si>
    <t>Hyror lokaler, p-platser, garage</t>
  </si>
  <si>
    <t>Hyresintäkter garage moms</t>
  </si>
  <si>
    <t>Hyresbortfall lokaler, p-platser &amp; garage</t>
  </si>
  <si>
    <t>Hyresintäkter bostäder</t>
  </si>
  <si>
    <t>El, uppvärmning, vatten och sophämtning</t>
  </si>
  <si>
    <t>Årsavgifter, bostäder</t>
  </si>
  <si>
    <t>Årsavgifter, lokaler och övriga objekt</t>
  </si>
  <si>
    <t>Avgifts-/hyresbortfall</t>
  </si>
  <si>
    <t>Hyresintäkter, bostäder, lokaler, garage och p-platser</t>
  </si>
  <si>
    <t>Bokslut 2016</t>
  </si>
  <si>
    <t>Tomrättsavgäld</t>
  </si>
  <si>
    <t>Hyresbortfall garage, moms</t>
  </si>
  <si>
    <t>Hyresbortfall garage, ej moms</t>
  </si>
  <si>
    <t>Hyresbortfall p-platser, moms</t>
  </si>
  <si>
    <t>Resterande del föregående år</t>
  </si>
  <si>
    <t>Avg. per månad</t>
  </si>
  <si>
    <t>Hyror förråd</t>
  </si>
  <si>
    <t>Res</t>
  </si>
  <si>
    <t>Projekt</t>
  </si>
  <si>
    <t>Hkod</t>
  </si>
  <si>
    <t>Motpart</t>
  </si>
  <si>
    <t>Text</t>
  </si>
  <si>
    <t>Per</t>
  </si>
  <si>
    <t>Budget (BB)</t>
  </si>
  <si>
    <t>Nedksrivning byggnader</t>
  </si>
  <si>
    <t>Bokslut</t>
  </si>
  <si>
    <t>Summa kostnader</t>
  </si>
  <si>
    <t>RESULTAT</t>
  </si>
  <si>
    <t>Hissavtal med Kone</t>
  </si>
  <si>
    <t>Securitas</t>
  </si>
  <si>
    <t>Korrigering BRF</t>
  </si>
  <si>
    <t>Hyresintäkter, övriga objekt moms</t>
  </si>
  <si>
    <t>Hyresbortfall förråd</t>
  </si>
  <si>
    <t>Vatten moms</t>
  </si>
  <si>
    <t>Påminnelseavgift</t>
  </si>
  <si>
    <t>Andrahandsuthyrningar</t>
  </si>
  <si>
    <t>Uthyrningstillägg, ej moms</t>
  </si>
  <si>
    <t>Övriga förbrukningsintäkter</t>
  </si>
  <si>
    <t>Övriga intäkter, ej moms</t>
  </si>
  <si>
    <t>Serviceavtal, värmecentral</t>
  </si>
  <si>
    <t>Sotning</t>
  </si>
  <si>
    <t>Hissbesiktning/serviceavtal hiss</t>
  </si>
  <si>
    <t>Fastighetsskötsel, övriga avtal</t>
  </si>
  <si>
    <t>Städ, Extradebiteringar</t>
  </si>
  <si>
    <t>Reparationer, VA/sanitet</t>
  </si>
  <si>
    <t>Reparationer, ventilation</t>
  </si>
  <si>
    <t>Reparationer, el/tele</t>
  </si>
  <si>
    <t>Reparationer, hissar</t>
  </si>
  <si>
    <t>Reparationer, entreportar</t>
  </si>
  <si>
    <t>Reparationer av markytor, planteringar</t>
  </si>
  <si>
    <t>Reparationer av markytor, lekytor</t>
  </si>
  <si>
    <t>Reparationer av markytor, övrigt</t>
  </si>
  <si>
    <t>Reparationer av garage</t>
  </si>
  <si>
    <t>Reparation övrigt</t>
  </si>
  <si>
    <t>Brandskydd</t>
  </si>
  <si>
    <t>Bevakningskostnader</t>
  </si>
  <si>
    <t>Förbrukningsmaterial</t>
  </si>
  <si>
    <t>Arbetskläder och skyddsmaterial</t>
  </si>
  <si>
    <t>Försäkring och skatt på fordon</t>
  </si>
  <si>
    <t>Resekostnader, biljetter</t>
  </si>
  <si>
    <t>Juridisk konsult</t>
  </si>
  <si>
    <t>Föreningsstämma/Styrelsemöte</t>
  </si>
  <si>
    <t>Föreningsverksamhet</t>
  </si>
  <si>
    <t>Föreningsverksamhet spec</t>
  </si>
  <si>
    <t>Övriga kostander, avdragsgilla</t>
  </si>
  <si>
    <t>Lämnade bidrag och gåvor</t>
  </si>
  <si>
    <t>Dröjsmålsavgifter</t>
  </si>
  <si>
    <t>Föreningsstämma/styrelsemöte</t>
  </si>
  <si>
    <t>Övriga kostnader, avdragsgilla</t>
  </si>
  <si>
    <t>Kommunal fastighetsavgift</t>
  </si>
  <si>
    <t>Städ, grundavtal</t>
  </si>
  <si>
    <t>Postbefordran</t>
  </si>
  <si>
    <t>Telefonersättning</t>
  </si>
  <si>
    <t>Förändring yttre underhåll enligt budget</t>
  </si>
  <si>
    <t>Planenlig avsättning till föreningens yttre underhållsfond</t>
  </si>
  <si>
    <t xml:space="preserve">Allmänna budgetförutsättningar </t>
  </si>
  <si>
    <t>Föreningens budgetförslag för 2018 är nu framtaget av er handläggare. Om ni skulle ha problem att få fram det, kontakta oss så snart som möjligt.</t>
  </si>
  <si>
    <r>
      <t xml:space="preserve">Sista datum då vi vill ha förslagen i retur är:     </t>
    </r>
    <r>
      <rPr>
        <b/>
        <sz val="10"/>
        <rFont val="Times New Roman"/>
        <family val="1"/>
      </rPr>
      <t>24 november 2017</t>
    </r>
  </si>
  <si>
    <t>Räntan är beräknad till 2 % efter konverteringsdatum på idag fasta lån, 2 % på rörliga i flerårsprognosen. Placeringar i HSB är beräknade till 0,4 % efter förfallodagen.</t>
  </si>
  <si>
    <t>Försäkringspremien räknar vi med höjning på 5 %.</t>
  </si>
  <si>
    <t xml:space="preserve">Fastighetsavgiften är ännu inte fastställd för 2018. Vi har liksom fg år använt oss av de belopp som SABO har preliminärberäknat. För småhus är avgiften maximalt 0,75% av taxeringsunderlaget eller maximalt 7 800 kr per hus. För flerbostadshusen är avgiften 0,3% av taxeringsunderlaget eller maximalt 1 365 kr per lägenhet. </t>
  </si>
  <si>
    <t>Förvaltningsarvodet höjs med ca 3 %. 
Fastighetsservice och förvaltningstjänsten höjs med ca 2% vardera.</t>
  </si>
  <si>
    <t>HSB Södertälje</t>
  </si>
  <si>
    <t>Parkeringsavgifter</t>
  </si>
  <si>
    <t>Övriga förbrukningsinventarier</t>
  </si>
  <si>
    <t>Extra arvode förtroendevalda</t>
  </si>
  <si>
    <t>Arbetsgivaravgift anställda</t>
  </si>
  <si>
    <t>Ränteintäkter från kortfristiga placeringar</t>
  </si>
  <si>
    <t>Gemensamhetsanläggning, renhållning</t>
  </si>
  <si>
    <t>Arbetsgivaravgift för arvoden</t>
  </si>
  <si>
    <t>Arbetsgivaravgifter för arvoden</t>
  </si>
  <si>
    <t>client</t>
  </si>
  <si>
    <t>client_id</t>
  </si>
  <si>
    <t>client_1000_mfl</t>
  </si>
  <si>
    <t>uppdaterad</t>
  </si>
  <si>
    <t>header2</t>
  </si>
  <si>
    <t>period</t>
  </si>
  <si>
    <t>from_client</t>
  </si>
  <si>
    <t>to_client</t>
  </si>
  <si>
    <t>from_kst</t>
  </si>
  <si>
    <t>to_kst</t>
  </si>
  <si>
    <t>konto</t>
  </si>
  <si>
    <t>konto_text</t>
  </si>
  <si>
    <t>radkod</t>
  </si>
  <si>
    <t>radkod_text</t>
  </si>
  <si>
    <t>sum1</t>
  </si>
  <si>
    <t>sum1_text</t>
  </si>
  <si>
    <t>sum2</t>
  </si>
  <si>
    <t>sum2_text</t>
  </si>
  <si>
    <t>sum3</t>
  </si>
  <si>
    <t>sum3_text</t>
  </si>
  <si>
    <t>ytd_amount</t>
  </si>
  <si>
    <t>ytd_budget</t>
  </si>
  <si>
    <t>toty_budget</t>
  </si>
  <si>
    <t>ly_amount</t>
  </si>
  <si>
    <t>skapad</t>
  </si>
  <si>
    <t>032050</t>
  </si>
  <si>
    <t>120</t>
  </si>
  <si>
    <t>032050 - Brf Kobben</t>
  </si>
  <si>
    <t>201709</t>
  </si>
  <si>
    <t/>
  </si>
  <si>
    <t>9999</t>
  </si>
  <si>
    <t>Momsper - motkonto korr skattepl. moms</t>
  </si>
  <si>
    <t>Momsperiodisering korr skattepl oms</t>
  </si>
  <si>
    <t>Momsperiodisering korr ej skattepl oms</t>
  </si>
  <si>
    <t>Felkonto</t>
  </si>
  <si>
    <t>310</t>
  </si>
  <si>
    <t>R1</t>
  </si>
  <si>
    <t>R2</t>
  </si>
  <si>
    <t>Resultat efter inkomstskatt</t>
  </si>
  <si>
    <t>Hyresintäkter garage, moms</t>
  </si>
  <si>
    <t>Påminnelsavgift</t>
  </si>
  <si>
    <t>Öresavrundning</t>
  </si>
  <si>
    <t>510</t>
  </si>
  <si>
    <t>610</t>
  </si>
  <si>
    <t>120 1322</t>
  </si>
  <si>
    <t>410</t>
  </si>
  <si>
    <t>41</t>
  </si>
  <si>
    <t>Drift</t>
  </si>
  <si>
    <t>Obligatorisk ventilationskontroll (OVK)</t>
  </si>
  <si>
    <t>Städ, Grundavtal</t>
  </si>
  <si>
    <t>420</t>
  </si>
  <si>
    <t>Reparationer, Ventilation</t>
  </si>
  <si>
    <t>Reparationer hissar</t>
  </si>
  <si>
    <t>430</t>
  </si>
  <si>
    <t>440</t>
  </si>
  <si>
    <t>450</t>
  </si>
  <si>
    <t>460</t>
  </si>
  <si>
    <t>465</t>
  </si>
  <si>
    <t>470</t>
  </si>
  <si>
    <t>475</t>
  </si>
  <si>
    <t>480</t>
  </si>
  <si>
    <t>485</t>
  </si>
  <si>
    <t>495</t>
  </si>
  <si>
    <t>Avgifter för juridiska åtgärder</t>
  </si>
  <si>
    <t>120 1321 1322</t>
  </si>
  <si>
    <t>Avskrivningar på byggnader</t>
  </si>
  <si>
    <t>680</t>
  </si>
  <si>
    <t>120 1324</t>
  </si>
  <si>
    <t>Ränteintäkter bank</t>
  </si>
  <si>
    <t>810</t>
  </si>
  <si>
    <t>Ränteintäkter och liknande resultatposter</t>
  </si>
  <si>
    <t>81</t>
  </si>
  <si>
    <t>Finansiella poster</t>
  </si>
  <si>
    <t>Skattefria ränteintäkter</t>
  </si>
  <si>
    <t>850</t>
  </si>
  <si>
    <t>Räntekostnader ovh liknande resultatposter</t>
  </si>
  <si>
    <t>880</t>
  </si>
  <si>
    <t>Förändring av yttre undehåll enl budget</t>
  </si>
  <si>
    <t>0</t>
  </si>
  <si>
    <t>Vi har beräknat höjning med 3 % för värme, vatten, renhållning och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</si>
</sst>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0.0%"/>
    <numFmt numFmtId="166" formatCode="#,##0\ &quot;kr&quot;"/>
  </numFmts>
  <fonts count="76">
    <font>
      <b/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Helv"/>
    </font>
    <font>
      <sz val="8"/>
      <color indexed="81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1"/>
      <name val="Times New Roman"/>
      <family val="1"/>
    </font>
    <font>
      <sz val="11"/>
      <color rgb="FF00257A"/>
      <name val="Times New Roman"/>
      <family val="1"/>
    </font>
    <font>
      <sz val="11"/>
      <color rgb="FF00257A"/>
      <name val="Helv"/>
    </font>
    <font>
      <b/>
      <sz val="12"/>
      <color rgb="FF00257A"/>
      <name val="Times New Roman"/>
      <family val="1"/>
    </font>
    <font>
      <b/>
      <sz val="11"/>
      <color rgb="FF00257A"/>
      <name val="Times New Roman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name val="CG Times"/>
      <family val="1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00257A"/>
      <name val="Arial"/>
      <family val="2"/>
    </font>
    <font>
      <sz val="12"/>
      <color rgb="FF00257A"/>
      <name val="Arial"/>
      <family val="2"/>
    </font>
    <font>
      <b/>
      <sz val="9.5"/>
      <color rgb="FF00257A"/>
      <name val="Arial"/>
      <family val="2"/>
    </font>
    <font>
      <sz val="9.5"/>
      <color rgb="FF00257A"/>
      <name val="Arial"/>
      <family val="2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8"/>
      <color rgb="FF000000"/>
      <name val="Tahoma"/>
      <family val="2"/>
    </font>
    <font>
      <b/>
      <sz val="12"/>
      <color theme="0" tint="-0.14999847407452621"/>
      <name val="Times New Roman"/>
      <family val="1"/>
    </font>
    <font>
      <sz val="12"/>
      <color theme="0" tint="-0.14999847407452621"/>
      <name val="Times New Roman"/>
      <family val="1"/>
    </font>
    <font>
      <b/>
      <i/>
      <sz val="12"/>
      <color theme="0" tint="-0.14999847407452621"/>
      <name val="Times New Roman"/>
      <family val="1"/>
    </font>
    <font>
      <b/>
      <sz val="8"/>
      <color rgb="FF000000"/>
      <name val="Helv"/>
    </font>
    <font>
      <sz val="11"/>
      <color theme="0" tint="-0.14999847407452621"/>
      <name val="Arial"/>
      <family val="2"/>
    </font>
    <font>
      <b/>
      <sz val="12"/>
      <color theme="0"/>
      <name val="Times New Roman"/>
      <family val="1"/>
    </font>
    <font>
      <b/>
      <sz val="8"/>
      <color theme="0" tint="-0.14999847407452621"/>
      <name val="Helv"/>
    </font>
    <font>
      <b/>
      <sz val="1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CF00"/>
        <bgColor indexed="64"/>
      </patternFill>
    </fill>
    <fill>
      <patternFill patternType="solid">
        <fgColor rgb="FF00257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18" fillId="0" borderId="0"/>
    <xf numFmtId="0" fontId="7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3" fillId="5" borderId="12" applyNumberFormat="0" applyFont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2" applyNumberFormat="0" applyFont="0" applyAlignment="0" applyProtection="0"/>
  </cellStyleXfs>
  <cellXfs count="297">
    <xf numFmtId="0" fontId="0" fillId="0" borderId="0" xfId="0"/>
    <xf numFmtId="0" fontId="10" fillId="0" borderId="0" xfId="0" applyFont="1" applyBorder="1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2" fontId="12" fillId="0" borderId="0" xfId="0" applyNumberFormat="1" applyFont="1" applyBorder="1"/>
    <xf numFmtId="3" fontId="10" fillId="0" borderId="0" xfId="0" applyNumberFormat="1" applyFont="1" applyFill="1" applyBorder="1"/>
    <xf numFmtId="0" fontId="14" fillId="0" borderId="0" xfId="0" applyFont="1" applyBorder="1"/>
    <xf numFmtId="10" fontId="10" fillId="0" borderId="0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3" fontId="10" fillId="0" borderId="1" xfId="0" applyNumberFormat="1" applyFont="1" applyBorder="1"/>
    <xf numFmtId="3" fontId="13" fillId="0" borderId="2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16" fillId="0" borderId="0" xfId="0" applyFont="1" applyBorder="1"/>
    <xf numFmtId="0" fontId="10" fillId="0" borderId="3" xfId="0" applyFont="1" applyBorder="1"/>
    <xf numFmtId="3" fontId="10" fillId="0" borderId="3" xfId="0" applyNumberFormat="1" applyFont="1" applyBorder="1"/>
    <xf numFmtId="3" fontId="10" fillId="0" borderId="4" xfId="0" applyNumberFormat="1" applyFont="1" applyBorder="1"/>
    <xf numFmtId="0" fontId="10" fillId="0" borderId="4" xfId="0" applyFont="1" applyBorder="1"/>
    <xf numFmtId="0" fontId="10" fillId="0" borderId="5" xfId="0" applyFont="1" applyBorder="1"/>
    <xf numFmtId="1" fontId="10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Fill="1" applyBorder="1"/>
    <xf numFmtId="0" fontId="10" fillId="0" borderId="10" xfId="0" applyFont="1" applyBorder="1"/>
    <xf numFmtId="0" fontId="12" fillId="0" borderId="4" xfId="0" applyFont="1" applyBorder="1"/>
    <xf numFmtId="0" fontId="10" fillId="2" borderId="4" xfId="0" applyFont="1" applyFill="1" applyBorder="1"/>
    <xf numFmtId="3" fontId="10" fillId="2" borderId="11" xfId="0" applyNumberFormat="1" applyFont="1" applyFill="1" applyBorder="1"/>
    <xf numFmtId="0" fontId="10" fillId="2" borderId="11" xfId="0" applyFont="1" applyFill="1" applyBorder="1"/>
    <xf numFmtId="0" fontId="10" fillId="2" borderId="5" xfId="0" applyFont="1" applyFill="1" applyBorder="1"/>
    <xf numFmtId="3" fontId="12" fillId="0" borderId="0" xfId="0" applyNumberFormat="1" applyFont="1"/>
    <xf numFmtId="0" fontId="10" fillId="0" borderId="0" xfId="0" applyFont="1"/>
    <xf numFmtId="0" fontId="12" fillId="0" borderId="0" xfId="0" applyFont="1" applyAlignment="1">
      <alignment vertical="center"/>
    </xf>
    <xf numFmtId="0" fontId="19" fillId="0" borderId="0" xfId="0" applyFont="1" applyAlignment="1"/>
    <xf numFmtId="0" fontId="21" fillId="0" borderId="0" xfId="0" applyFont="1"/>
    <xf numFmtId="0" fontId="17" fillId="0" borderId="0" xfId="0" applyFont="1"/>
    <xf numFmtId="0" fontId="10" fillId="4" borderId="0" xfId="0" applyFont="1" applyFill="1" applyBorder="1"/>
    <xf numFmtId="0" fontId="14" fillId="4" borderId="0" xfId="0" applyFont="1" applyFill="1" applyBorder="1"/>
    <xf numFmtId="166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top"/>
    </xf>
    <xf numFmtId="0" fontId="30" fillId="0" borderId="0" xfId="9" applyFont="1"/>
    <xf numFmtId="0" fontId="30" fillId="0" borderId="0" xfId="9" applyFont="1" applyAlignment="1">
      <alignment horizontal="left"/>
    </xf>
    <xf numFmtId="0" fontId="0" fillId="0" borderId="0" xfId="0"/>
    <xf numFmtId="0" fontId="12" fillId="0" borderId="0" xfId="0" applyFont="1" applyFill="1" applyBorder="1"/>
    <xf numFmtId="0" fontId="21" fillId="0" borderId="0" xfId="0" applyFont="1"/>
    <xf numFmtId="3" fontId="12" fillId="0" borderId="0" xfId="0" applyNumberFormat="1" applyFont="1" applyFill="1" applyBorder="1" applyAlignment="1">
      <alignment horizontal="right" vertical="center"/>
    </xf>
    <xf numFmtId="0" fontId="32" fillId="7" borderId="0" xfId="9" applyFont="1" applyFill="1" applyAlignment="1">
      <alignment horizontal="left"/>
    </xf>
    <xf numFmtId="0" fontId="31" fillId="3" borderId="0" xfId="9" applyFont="1" applyFill="1" applyAlignment="1">
      <alignment horizontal="left"/>
    </xf>
    <xf numFmtId="0" fontId="30" fillId="3" borderId="0" xfId="9" applyFont="1" applyFill="1" applyAlignment="1">
      <alignment horizontal="left"/>
    </xf>
    <xf numFmtId="3" fontId="30" fillId="3" borderId="0" xfId="9" applyNumberFormat="1" applyFont="1" applyFill="1" applyAlignment="1">
      <alignment horizontal="left"/>
    </xf>
    <xf numFmtId="0" fontId="30" fillId="0" borderId="0" xfId="9" applyFont="1" applyFill="1" applyAlignment="1">
      <alignment horizontal="left"/>
    </xf>
    <xf numFmtId="0" fontId="31" fillId="0" borderId="0" xfId="9" applyFont="1" applyFill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35" fillId="0" borderId="0" xfId="9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0" fillId="4" borderId="0" xfId="9" applyFont="1" applyFill="1" applyAlignment="1">
      <alignment horizontal="left"/>
    </xf>
    <xf numFmtId="0" fontId="33" fillId="4" borderId="0" xfId="9" applyFont="1" applyFill="1" applyAlignment="1">
      <alignment horizontal="left"/>
    </xf>
    <xf numFmtId="3" fontId="30" fillId="4" borderId="0" xfId="9" applyNumberFormat="1" applyFont="1" applyFill="1" applyAlignment="1">
      <alignment horizontal="left"/>
    </xf>
    <xf numFmtId="0" fontId="31" fillId="4" borderId="0" xfId="9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5" fillId="8" borderId="0" xfId="0" applyFont="1" applyFill="1" applyAlignment="1">
      <alignment horizontal="left"/>
    </xf>
    <xf numFmtId="0" fontId="30" fillId="8" borderId="0" xfId="9" applyFont="1" applyFill="1" applyAlignment="1">
      <alignment horizontal="left"/>
    </xf>
    <xf numFmtId="9" fontId="30" fillId="8" borderId="0" xfId="9" applyNumberFormat="1" applyFont="1" applyFill="1" applyAlignment="1">
      <alignment horizontal="left"/>
    </xf>
    <xf numFmtId="3" fontId="24" fillId="8" borderId="0" xfId="0" applyNumberFormat="1" applyFont="1" applyFill="1" applyAlignment="1">
      <alignment horizontal="left"/>
    </xf>
    <xf numFmtId="3" fontId="36" fillId="8" borderId="0" xfId="9" applyNumberFormat="1" applyFont="1" applyFill="1" applyAlignment="1">
      <alignment horizontal="left"/>
    </xf>
    <xf numFmtId="3" fontId="37" fillId="8" borderId="0" xfId="9" applyNumberFormat="1" applyFont="1" applyFill="1" applyAlignment="1">
      <alignment horizontal="left"/>
    </xf>
    <xf numFmtId="0" fontId="37" fillId="8" borderId="0" xfId="9" applyFont="1" applyFill="1" applyAlignment="1">
      <alignment horizontal="left"/>
    </xf>
    <xf numFmtId="3" fontId="24" fillId="8" borderId="0" xfId="9" applyNumberFormat="1" applyFont="1" applyFill="1" applyAlignment="1">
      <alignment horizontal="left"/>
    </xf>
    <xf numFmtId="0" fontId="15" fillId="8" borderId="0" xfId="9" applyFont="1" applyFill="1" applyAlignment="1">
      <alignment horizontal="left"/>
    </xf>
    <xf numFmtId="3" fontId="15" fillId="8" borderId="0" xfId="9" applyNumberFormat="1" applyFont="1" applyFill="1" applyAlignment="1">
      <alignment horizontal="left"/>
    </xf>
    <xf numFmtId="9" fontId="15" fillId="8" borderId="0" xfId="9" applyNumberFormat="1" applyFont="1" applyFill="1" applyAlignment="1">
      <alignment horizontal="left"/>
    </xf>
    <xf numFmtId="0" fontId="20" fillId="8" borderId="0" xfId="9" applyFont="1" applyFill="1" applyAlignment="1">
      <alignment horizontal="left"/>
    </xf>
    <xf numFmtId="3" fontId="20" fillId="8" borderId="0" xfId="9" applyNumberFormat="1" applyFont="1" applyFill="1" applyAlignment="1">
      <alignment horizontal="left"/>
    </xf>
    <xf numFmtId="0" fontId="15" fillId="8" borderId="0" xfId="1" applyFont="1" applyFill="1" applyAlignment="1">
      <alignment horizontal="left" wrapText="1"/>
    </xf>
    <xf numFmtId="0" fontId="34" fillId="8" borderId="0" xfId="0" applyFont="1" applyFill="1" applyAlignment="1">
      <alignment horizontal="left"/>
    </xf>
    <xf numFmtId="10" fontId="20" fillId="8" borderId="0" xfId="9" applyNumberFormat="1" applyFont="1" applyFill="1" applyAlignment="1">
      <alignment horizontal="left"/>
    </xf>
    <xf numFmtId="0" fontId="31" fillId="0" borderId="0" xfId="9" applyFont="1" applyAlignment="1">
      <alignment horizontal="left"/>
    </xf>
    <xf numFmtId="0" fontId="39" fillId="7" borderId="0" xfId="9" applyFont="1" applyFill="1" applyAlignment="1">
      <alignment horizontal="left"/>
    </xf>
    <xf numFmtId="0" fontId="40" fillId="0" borderId="0" xfId="9" applyFont="1" applyFill="1" applyAlignment="1">
      <alignment horizontal="left"/>
    </xf>
    <xf numFmtId="9" fontId="20" fillId="8" borderId="0" xfId="9" applyNumberFormat="1" applyFont="1" applyFill="1" applyAlignment="1">
      <alignment horizontal="left"/>
    </xf>
    <xf numFmtId="3" fontId="15" fillId="6" borderId="0" xfId="0" applyNumberFormat="1" applyFont="1" applyFill="1" applyAlignment="1">
      <alignment horizontal="left"/>
    </xf>
    <xf numFmtId="3" fontId="20" fillId="6" borderId="0" xfId="9" applyNumberFormat="1" applyFont="1" applyFill="1" applyAlignment="1">
      <alignment horizontal="left"/>
    </xf>
    <xf numFmtId="3" fontId="15" fillId="6" borderId="0" xfId="9" applyNumberFormat="1" applyFont="1" applyFill="1" applyAlignment="1">
      <alignment horizontal="left"/>
    </xf>
    <xf numFmtId="3" fontId="15" fillId="8" borderId="0" xfId="0" applyNumberFormat="1" applyFont="1" applyFill="1" applyAlignment="1">
      <alignment horizontal="left"/>
    </xf>
    <xf numFmtId="0" fontId="30" fillId="7" borderId="0" xfId="9" applyFont="1" applyFill="1" applyAlignment="1">
      <alignment horizontal="left"/>
    </xf>
    <xf numFmtId="0" fontId="15" fillId="8" borderId="0" xfId="0" applyNumberFormat="1" applyFont="1" applyFill="1" applyAlignment="1">
      <alignment horizontal="left"/>
    </xf>
    <xf numFmtId="0" fontId="41" fillId="0" borderId="0" xfId="0" applyFont="1" applyBorder="1"/>
    <xf numFmtId="0" fontId="10" fillId="8" borderId="6" xfId="0" applyFont="1" applyFill="1" applyBorder="1"/>
    <xf numFmtId="3" fontId="10" fillId="8" borderId="7" xfId="0" applyNumberFormat="1" applyFont="1" applyFill="1" applyBorder="1"/>
    <xf numFmtId="0" fontId="10" fillId="8" borderId="7" xfId="0" applyFont="1" applyFill="1" applyBorder="1"/>
    <xf numFmtId="3" fontId="10" fillId="8" borderId="7" xfId="0" applyNumberFormat="1" applyFont="1" applyFill="1" applyBorder="1" applyAlignment="1">
      <alignment horizontal="center"/>
    </xf>
    <xf numFmtId="166" fontId="10" fillId="8" borderId="10" xfId="0" applyNumberFormat="1" applyFont="1" applyFill="1" applyBorder="1" applyAlignment="1">
      <alignment horizontal="right"/>
    </xf>
    <xf numFmtId="3" fontId="42" fillId="8" borderId="0" xfId="9" applyNumberFormat="1" applyFont="1" applyFill="1" applyAlignment="1">
      <alignment horizontal="left"/>
    </xf>
    <xf numFmtId="0" fontId="10" fillId="0" borderId="0" xfId="14" applyFont="1" applyAlignment="1">
      <alignment wrapText="1"/>
    </xf>
    <xf numFmtId="49" fontId="13" fillId="0" borderId="0" xfId="14" applyNumberFormat="1" applyFont="1"/>
    <xf numFmtId="0" fontId="13" fillId="0" borderId="0" xfId="14" applyFont="1"/>
    <xf numFmtId="0" fontId="12" fillId="0" borderId="0" xfId="14" applyFont="1"/>
    <xf numFmtId="10" fontId="12" fillId="0" borderId="0" xfId="14" applyNumberFormat="1" applyFont="1"/>
    <xf numFmtId="49" fontId="13" fillId="0" borderId="0" xfId="14" applyNumberFormat="1" applyFont="1" applyAlignment="1">
      <alignment horizontal="center"/>
    </xf>
    <xf numFmtId="0" fontId="45" fillId="0" borderId="0" xfId="14" applyFont="1" applyFill="1" applyBorder="1"/>
    <xf numFmtId="49" fontId="13" fillId="0" borderId="0" xfId="14" applyNumberFormat="1" applyFont="1" applyAlignment="1">
      <alignment vertical="center" wrapText="1"/>
    </xf>
    <xf numFmtId="0" fontId="13" fillId="0" borderId="0" xfId="14" applyFont="1" applyAlignment="1">
      <alignment vertical="center" wrapText="1"/>
    </xf>
    <xf numFmtId="0" fontId="12" fillId="0" borderId="0" xfId="14" applyFont="1" applyAlignment="1">
      <alignment vertical="center" wrapText="1"/>
    </xf>
    <xf numFmtId="49" fontId="13" fillId="0" borderId="0" xfId="14" applyNumberFormat="1" applyFont="1" applyProtection="1">
      <protection locked="0"/>
    </xf>
    <xf numFmtId="0" fontId="13" fillId="0" borderId="0" xfId="14" applyFont="1" applyProtection="1">
      <protection locked="0"/>
    </xf>
    <xf numFmtId="49" fontId="13" fillId="0" borderId="0" xfId="14" applyNumberFormat="1" applyFont="1" applyAlignment="1" applyProtection="1">
      <alignment vertical="center" wrapText="1"/>
      <protection locked="0"/>
    </xf>
    <xf numFmtId="0" fontId="13" fillId="0" borderId="0" xfId="14" applyFont="1" applyAlignment="1" applyProtection="1">
      <alignment vertical="center" wrapText="1"/>
      <protection locked="0"/>
    </xf>
    <xf numFmtId="10" fontId="12" fillId="0" borderId="0" xfId="14" applyNumberFormat="1" applyFont="1" applyAlignment="1">
      <alignment vertical="center" wrapText="1"/>
    </xf>
    <xf numFmtId="0" fontId="10" fillId="0" borderId="0" xfId="14" applyFont="1" applyAlignment="1">
      <alignment vertical="center" wrapText="1"/>
    </xf>
    <xf numFmtId="0" fontId="46" fillId="0" borderId="0" xfId="14" applyFont="1" applyAlignment="1">
      <alignment vertical="center" wrapText="1"/>
    </xf>
    <xf numFmtId="49" fontId="47" fillId="0" borderId="0" xfId="14" applyNumberFormat="1" applyFont="1" applyAlignment="1">
      <alignment vertical="center" wrapText="1"/>
    </xf>
    <xf numFmtId="0" fontId="47" fillId="0" borderId="0" xfId="14" applyFont="1" applyAlignment="1">
      <alignment vertical="center" wrapText="1"/>
    </xf>
    <xf numFmtId="10" fontId="46" fillId="0" borderId="0" xfId="14" applyNumberFormat="1" applyFont="1" applyAlignment="1">
      <alignment vertical="center" wrapText="1"/>
    </xf>
    <xf numFmtId="0" fontId="13" fillId="0" borderId="0" xfId="14" applyFont="1" applyFill="1" applyAlignment="1">
      <alignment vertical="center" wrapText="1"/>
    </xf>
    <xf numFmtId="0" fontId="48" fillId="0" borderId="0" xfId="14" applyFont="1" applyAlignment="1">
      <alignment vertical="center" wrapText="1"/>
    </xf>
    <xf numFmtId="0" fontId="10" fillId="0" borderId="0" xfId="14" applyFont="1"/>
    <xf numFmtId="0" fontId="13" fillId="0" borderId="0" xfId="14" applyFont="1" applyAlignment="1">
      <alignment wrapText="1"/>
    </xf>
    <xf numFmtId="49" fontId="47" fillId="0" borderId="0" xfId="14" applyNumberFormat="1" applyFont="1"/>
    <xf numFmtId="49" fontId="47" fillId="0" borderId="0" xfId="14" applyNumberFormat="1" applyFont="1" applyAlignment="1">
      <alignment horizontal="center"/>
    </xf>
    <xf numFmtId="0" fontId="47" fillId="0" borderId="0" xfId="14" applyFont="1"/>
    <xf numFmtId="0" fontId="46" fillId="0" borderId="0" xfId="14" applyFont="1"/>
    <xf numFmtId="0" fontId="47" fillId="0" borderId="0" xfId="14" applyFont="1" applyAlignment="1">
      <alignment horizontal="center"/>
    </xf>
    <xf numFmtId="0" fontId="46" fillId="0" borderId="0" xfId="14" applyFont="1" applyAlignment="1">
      <alignment horizontal="center"/>
    </xf>
    <xf numFmtId="3" fontId="50" fillId="0" borderId="0" xfId="0" applyNumberFormat="1" applyFont="1"/>
    <xf numFmtId="49" fontId="52" fillId="0" borderId="1" xfId="0" applyNumberFormat="1" applyFont="1" applyBorder="1" applyProtection="1"/>
    <xf numFmtId="0" fontId="38" fillId="0" borderId="0" xfId="9" applyFont="1"/>
    <xf numFmtId="0" fontId="51" fillId="0" borderId="0" xfId="0" applyNumberFormat="1" applyFont="1" applyAlignment="1" applyProtection="1">
      <alignment horizontal="left"/>
    </xf>
    <xf numFmtId="3" fontId="51" fillId="6" borderId="0" xfId="0" applyNumberFormat="1" applyFont="1" applyFill="1" applyAlignment="1" applyProtection="1">
      <alignment horizontal="left"/>
    </xf>
    <xf numFmtId="3" fontId="51" fillId="0" borderId="0" xfId="0" applyNumberFormat="1" applyFont="1" applyFill="1" applyAlignment="1" applyProtection="1">
      <alignment horizontal="left"/>
    </xf>
    <xf numFmtId="9" fontId="51" fillId="0" borderId="0" xfId="0" applyNumberFormat="1" applyFont="1" applyFill="1" applyAlignment="1" applyProtection="1">
      <alignment horizontal="left"/>
    </xf>
    <xf numFmtId="0" fontId="31" fillId="0" borderId="1" xfId="9" applyFont="1" applyBorder="1" applyAlignment="1">
      <alignment horizontal="left"/>
    </xf>
    <xf numFmtId="0" fontId="51" fillId="6" borderId="1" xfId="0" applyNumberFormat="1" applyFont="1" applyFill="1" applyBorder="1" applyAlignment="1" applyProtection="1">
      <alignment horizontal="left"/>
    </xf>
    <xf numFmtId="3" fontId="51" fillId="0" borderId="1" xfId="0" applyNumberFormat="1" applyFont="1" applyFill="1" applyBorder="1" applyAlignment="1" applyProtection="1">
      <alignment horizontal="left"/>
    </xf>
    <xf numFmtId="9" fontId="51" fillId="0" borderId="1" xfId="0" applyNumberFormat="1" applyFont="1" applyFill="1" applyBorder="1" applyAlignment="1" applyProtection="1">
      <alignment horizontal="left"/>
    </xf>
    <xf numFmtId="0" fontId="51" fillId="0" borderId="1" xfId="0" applyNumberFormat="1" applyFont="1" applyFill="1" applyBorder="1" applyAlignment="1" applyProtection="1">
      <alignment horizontal="left"/>
    </xf>
    <xf numFmtId="0" fontId="38" fillId="0" borderId="0" xfId="9" applyFont="1" applyAlignment="1">
      <alignment horizontal="left"/>
    </xf>
    <xf numFmtId="3" fontId="38" fillId="6" borderId="0" xfId="9" applyNumberFormat="1" applyFont="1" applyFill="1" applyAlignment="1">
      <alignment horizontal="left"/>
    </xf>
    <xf numFmtId="0" fontId="38" fillId="6" borderId="0" xfId="9" applyFont="1" applyFill="1" applyAlignment="1">
      <alignment horizontal="left"/>
    </xf>
    <xf numFmtId="3" fontId="38" fillId="0" borderId="0" xfId="9" applyNumberFormat="1" applyFont="1" applyAlignment="1">
      <alignment horizontal="left"/>
    </xf>
    <xf numFmtId="3" fontId="54" fillId="0" borderId="0" xfId="9" applyNumberFormat="1" applyFont="1" applyAlignment="1">
      <alignment horizontal="left"/>
    </xf>
    <xf numFmtId="3" fontId="54" fillId="6" borderId="0" xfId="9" applyNumberFormat="1" applyFont="1" applyFill="1" applyAlignment="1">
      <alignment horizontal="left"/>
    </xf>
    <xf numFmtId="0" fontId="54" fillId="0" borderId="0" xfId="9" applyFont="1" applyAlignment="1">
      <alignment horizontal="left"/>
    </xf>
    <xf numFmtId="9" fontId="38" fillId="0" borderId="0" xfId="9" applyNumberFormat="1" applyFont="1" applyAlignment="1">
      <alignment horizontal="left"/>
    </xf>
    <xf numFmtId="9" fontId="54" fillId="0" borderId="0" xfId="9" applyNumberFormat="1" applyFont="1" applyAlignment="1">
      <alignment horizontal="left"/>
    </xf>
    <xf numFmtId="3" fontId="55" fillId="0" borderId="0" xfId="9" applyNumberFormat="1" applyFont="1" applyAlignment="1">
      <alignment horizontal="left"/>
    </xf>
    <xf numFmtId="3" fontId="55" fillId="6" borderId="0" xfId="9" applyNumberFormat="1" applyFont="1" applyFill="1" applyAlignment="1">
      <alignment horizontal="left"/>
    </xf>
    <xf numFmtId="3" fontId="20" fillId="0" borderId="3" xfId="9" quotePrefix="1" applyNumberFormat="1" applyFont="1" applyBorder="1" applyAlignment="1">
      <alignment horizontal="left"/>
    </xf>
    <xf numFmtId="3" fontId="20" fillId="0" borderId="3" xfId="9" applyNumberFormat="1" applyFont="1" applyBorder="1" applyAlignment="1">
      <alignment horizontal="left"/>
    </xf>
    <xf numFmtId="0" fontId="32" fillId="7" borderId="3" xfId="9" applyFont="1" applyFill="1" applyBorder="1" applyAlignment="1">
      <alignment horizontal="left"/>
    </xf>
    <xf numFmtId="0" fontId="20" fillId="0" borderId="3" xfId="9" applyFont="1" applyBorder="1" applyAlignment="1">
      <alignment horizontal="left"/>
    </xf>
    <xf numFmtId="9" fontId="30" fillId="0" borderId="3" xfId="9" applyNumberFormat="1" applyFont="1" applyBorder="1" applyAlignment="1">
      <alignment horizontal="left"/>
    </xf>
    <xf numFmtId="0" fontId="31" fillId="6" borderId="3" xfId="9" applyFont="1" applyFill="1" applyBorder="1" applyAlignment="1">
      <alignment horizontal="left"/>
    </xf>
    <xf numFmtId="0" fontId="30" fillId="0" borderId="3" xfId="9" applyFont="1" applyBorder="1" applyAlignment="1">
      <alignment horizontal="left"/>
    </xf>
    <xf numFmtId="49" fontId="30" fillId="0" borderId="3" xfId="9" applyNumberFormat="1" applyFont="1" applyBorder="1" applyAlignment="1">
      <alignment horizontal="left"/>
    </xf>
    <xf numFmtId="0" fontId="43" fillId="0" borderId="0" xfId="9" applyFont="1" applyAlignment="1">
      <alignment horizontal="left"/>
    </xf>
    <xf numFmtId="0" fontId="56" fillId="0" borderId="0" xfId="9" applyFont="1" applyAlignment="1">
      <alignment horizontal="right"/>
    </xf>
    <xf numFmtId="0" fontId="41" fillId="0" borderId="0" xfId="0" applyFont="1" applyAlignment="1">
      <alignment vertical="top"/>
    </xf>
    <xf numFmtId="0" fontId="57" fillId="6" borderId="3" xfId="9" applyFont="1" applyFill="1" applyBorder="1" applyAlignment="1">
      <alignment horizontal="left"/>
    </xf>
    <xf numFmtId="0" fontId="58" fillId="6" borderId="3" xfId="9" applyFont="1" applyFill="1" applyBorder="1" applyAlignment="1">
      <alignment horizontal="left"/>
    </xf>
    <xf numFmtId="0" fontId="58" fillId="0" borderId="3" xfId="9" applyFont="1" applyBorder="1" applyAlignment="1">
      <alignment horizontal="left"/>
    </xf>
    <xf numFmtId="49" fontId="58" fillId="0" borderId="3" xfId="9" applyNumberFormat="1" applyFont="1" applyBorder="1" applyAlignment="1">
      <alignment horizontal="left"/>
    </xf>
    <xf numFmtId="2" fontId="58" fillId="0" borderId="3" xfId="9" applyNumberFormat="1" applyFont="1" applyBorder="1" applyAlignment="1">
      <alignment horizontal="left"/>
    </xf>
    <xf numFmtId="0" fontId="59" fillId="0" borderId="0" xfId="9" applyFont="1" applyAlignment="1">
      <alignment horizontal="right"/>
    </xf>
    <xf numFmtId="0" fontId="60" fillId="0" borderId="0" xfId="9" applyFont="1" applyAlignment="1">
      <alignment horizontal="right"/>
    </xf>
    <xf numFmtId="0" fontId="61" fillId="0" borderId="0" xfId="14" applyFont="1" applyAlignment="1">
      <alignment horizontal="right"/>
    </xf>
    <xf numFmtId="0" fontId="62" fillId="0" borderId="0" xfId="14" applyFont="1" applyAlignment="1">
      <alignment horizontal="right"/>
    </xf>
    <xf numFmtId="0" fontId="59" fillId="0" borderId="0" xfId="14" applyFont="1" applyAlignment="1">
      <alignment horizontal="right"/>
    </xf>
    <xf numFmtId="0" fontId="60" fillId="0" borderId="0" xfId="14" applyFont="1" applyAlignment="1">
      <alignment horizontal="right"/>
    </xf>
    <xf numFmtId="0" fontId="53" fillId="3" borderId="0" xfId="9" applyFont="1" applyFill="1" applyAlignment="1">
      <alignment horizontal="left"/>
    </xf>
    <xf numFmtId="3" fontId="53" fillId="3" borderId="0" xfId="9" applyNumberFormat="1" applyFont="1" applyFill="1" applyAlignment="1">
      <alignment horizontal="left"/>
    </xf>
    <xf numFmtId="9" fontId="53" fillId="3" borderId="0" xfId="9" applyNumberFormat="1" applyFont="1" applyFill="1" applyAlignment="1">
      <alignment horizontal="left"/>
    </xf>
    <xf numFmtId="0" fontId="0" fillId="0" borderId="0" xfId="0"/>
    <xf numFmtId="0" fontId="10" fillId="0" borderId="0" xfId="0" applyFont="1" applyBorder="1"/>
    <xf numFmtId="3" fontId="10" fillId="0" borderId="0" xfId="0" applyNumberFormat="1" applyFont="1" applyBorder="1"/>
    <xf numFmtId="2" fontId="12" fillId="0" borderId="0" xfId="0" applyNumberFormat="1" applyFont="1" applyBorder="1"/>
    <xf numFmtId="3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3" fontId="12" fillId="0" borderId="0" xfId="0" applyNumberFormat="1" applyFont="1" applyFill="1" applyBorder="1"/>
    <xf numFmtId="0" fontId="12" fillId="0" borderId="0" xfId="0" applyFont="1" applyAlignment="1">
      <alignment vertical="center"/>
    </xf>
    <xf numFmtId="0" fontId="21" fillId="0" borderId="0" xfId="0" applyFont="1"/>
    <xf numFmtId="0" fontId="10" fillId="4" borderId="0" xfId="0" applyFont="1" applyFill="1" applyBorder="1"/>
    <xf numFmtId="0" fontId="25" fillId="0" borderId="0" xfId="0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5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0" fontId="30" fillId="0" borderId="0" xfId="9" applyFont="1"/>
    <xf numFmtId="0" fontId="30" fillId="0" borderId="0" xfId="9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Alignment="1"/>
    <xf numFmtId="3" fontId="15" fillId="0" borderId="1" xfId="0" applyNumberFormat="1" applyFont="1" applyFill="1" applyBorder="1" applyAlignment="1">
      <alignment horizontal="left"/>
    </xf>
    <xf numFmtId="0" fontId="0" fillId="0" borderId="1" xfId="0" applyBorder="1" applyAlignment="1"/>
    <xf numFmtId="3" fontId="13" fillId="0" borderId="0" xfId="0" applyNumberFormat="1" applyFont="1" applyFill="1" applyAlignment="1">
      <alignment horizontal="left"/>
    </xf>
    <xf numFmtId="0" fontId="10" fillId="0" borderId="0" xfId="0" quotePrefix="1" applyFont="1" applyFill="1" applyBorder="1"/>
    <xf numFmtId="0" fontId="65" fillId="8" borderId="19" xfId="0" applyFont="1" applyFill="1" applyBorder="1"/>
    <xf numFmtId="3" fontId="65" fillId="8" borderId="0" xfId="0" applyNumberFormat="1" applyFont="1" applyFill="1" applyBorder="1"/>
    <xf numFmtId="0" fontId="65" fillId="8" borderId="0" xfId="0" applyFont="1" applyFill="1" applyBorder="1"/>
    <xf numFmtId="3" fontId="65" fillId="8" borderId="0" xfId="0" applyNumberFormat="1" applyFont="1" applyFill="1" applyBorder="1" applyAlignment="1">
      <alignment horizontal="center"/>
    </xf>
    <xf numFmtId="0" fontId="65" fillId="8" borderId="8" xfId="0" applyFont="1" applyFill="1" applyBorder="1"/>
    <xf numFmtId="3" fontId="65" fillId="8" borderId="1" xfId="0" applyNumberFormat="1" applyFont="1" applyFill="1" applyBorder="1"/>
    <xf numFmtId="0" fontId="65" fillId="8" borderId="1" xfId="0" applyFont="1" applyFill="1" applyBorder="1"/>
    <xf numFmtId="3" fontId="65" fillId="8" borderId="1" xfId="0" applyNumberFormat="1" applyFont="1" applyFill="1" applyBorder="1" applyAlignment="1">
      <alignment horizontal="center"/>
    </xf>
    <xf numFmtId="165" fontId="65" fillId="8" borderId="9" xfId="0" applyNumberFormat="1" applyFont="1" applyFill="1" applyBorder="1" applyAlignment="1">
      <alignment horizontal="right"/>
    </xf>
    <xf numFmtId="0" fontId="64" fillId="9" borderId="13" xfId="0" applyFont="1" applyFill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14" fontId="0" fillId="0" borderId="15" xfId="0" applyNumberFormat="1" applyBorder="1"/>
    <xf numFmtId="49" fontId="0" fillId="9" borderId="16" xfId="0" applyNumberFormat="1" applyFill="1" applyBorder="1" applyAlignment="1">
      <alignment horizontal="left"/>
    </xf>
    <xf numFmtId="49" fontId="0" fillId="9" borderId="17" xfId="0" applyNumberFormat="1" applyFill="1" applyBorder="1" applyAlignment="1">
      <alignment horizontal="left"/>
    </xf>
    <xf numFmtId="0" fontId="0" fillId="9" borderId="17" xfId="0" applyFill="1" applyBorder="1" applyAlignment="1">
      <alignment horizontal="right"/>
    </xf>
    <xf numFmtId="40" fontId="0" fillId="9" borderId="17" xfId="0" applyNumberFormat="1" applyFill="1" applyBorder="1" applyAlignment="1">
      <alignment horizontal="right"/>
    </xf>
    <xf numFmtId="14" fontId="0" fillId="9" borderId="18" xfId="0" applyNumberFormat="1" applyFill="1" applyBorder="1"/>
    <xf numFmtId="0" fontId="0" fillId="0" borderId="0" xfId="0" applyNumberFormat="1" applyAlignment="1">
      <alignment horizontal="left"/>
    </xf>
    <xf numFmtId="0" fontId="59" fillId="4" borderId="0" xfId="9" applyFont="1" applyFill="1" applyAlignment="1">
      <alignment horizontal="right"/>
    </xf>
    <xf numFmtId="0" fontId="60" fillId="4" borderId="0" xfId="9" applyFont="1" applyFill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63" fillId="6" borderId="0" xfId="0" applyFont="1" applyFill="1" applyAlignment="1">
      <alignment horizontal="left"/>
    </xf>
    <xf numFmtId="0" fontId="30" fillId="6" borderId="0" xfId="9" applyFont="1" applyFill="1" applyAlignment="1">
      <alignment horizontal="left"/>
    </xf>
    <xf numFmtId="0" fontId="20" fillId="6" borderId="0" xfId="9" applyFont="1" applyFill="1" applyAlignment="1">
      <alignment horizontal="left"/>
    </xf>
    <xf numFmtId="0" fontId="67" fillId="3" borderId="0" xfId="0" applyFont="1" applyFill="1" applyBorder="1"/>
    <xf numFmtId="3" fontId="67" fillId="3" borderId="0" xfId="0" applyNumberFormat="1" applyFont="1" applyFill="1" applyBorder="1"/>
    <xf numFmtId="3" fontId="68" fillId="3" borderId="0" xfId="0" applyNumberFormat="1" applyFont="1" applyFill="1" applyBorder="1"/>
    <xf numFmtId="0" fontId="69" fillId="3" borderId="0" xfId="0" applyFont="1" applyFill="1" applyBorder="1"/>
    <xf numFmtId="0" fontId="67" fillId="3" borderId="0" xfId="0" applyFont="1" applyFill="1" applyBorder="1" applyAlignment="1"/>
    <xf numFmtId="0" fontId="10" fillId="3" borderId="0" xfId="0" applyFont="1" applyFill="1" applyBorder="1"/>
    <xf numFmtId="0" fontId="14" fillId="3" borderId="0" xfId="0" applyFont="1" applyFill="1" applyBorder="1"/>
    <xf numFmtId="0" fontId="10" fillId="3" borderId="0" xfId="0" applyFont="1" applyFill="1" applyBorder="1" applyAlignment="1"/>
    <xf numFmtId="0" fontId="0" fillId="3" borderId="0" xfId="0" applyFill="1" applyBorder="1" applyAlignment="1"/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/>
    <xf numFmtId="0" fontId="11" fillId="3" borderId="0" xfId="0" applyFont="1" applyFill="1" applyBorder="1"/>
    <xf numFmtId="0" fontId="30" fillId="3" borderId="0" xfId="9" applyFont="1" applyFill="1"/>
    <xf numFmtId="0" fontId="71" fillId="3" borderId="0" xfId="9" applyFont="1" applyFill="1" applyAlignment="1">
      <alignment horizontal="left"/>
    </xf>
    <xf numFmtId="3" fontId="71" fillId="3" borderId="0" xfId="9" applyNumberFormat="1" applyFont="1" applyFill="1" applyAlignment="1">
      <alignment horizontal="left"/>
    </xf>
    <xf numFmtId="0" fontId="72" fillId="7" borderId="1" xfId="0" applyFont="1" applyFill="1" applyBorder="1" applyAlignment="1">
      <alignment horizontal="left"/>
    </xf>
    <xf numFmtId="1" fontId="72" fillId="7" borderId="1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left"/>
    </xf>
    <xf numFmtId="166" fontId="15" fillId="0" borderId="7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2" fillId="0" borderId="0" xfId="9" applyFont="1" applyAlignment="1">
      <alignment horizontal="left"/>
    </xf>
    <xf numFmtId="3" fontId="71" fillId="10" borderId="0" xfId="9" applyNumberFormat="1" applyFont="1" applyFill="1" applyAlignment="1">
      <alignment horizontal="left"/>
    </xf>
    <xf numFmtId="3" fontId="13" fillId="6" borderId="0" xfId="9" applyNumberFormat="1" applyFont="1" applyFill="1" applyAlignment="1">
      <alignment horizontal="left"/>
    </xf>
    <xf numFmtId="165" fontId="65" fillId="8" borderId="20" xfId="0" quotePrefix="1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left"/>
    </xf>
    <xf numFmtId="0" fontId="30" fillId="0" borderId="0" xfId="9" applyFont="1" applyAlignment="1">
      <alignment horizontal="right"/>
    </xf>
    <xf numFmtId="0" fontId="30" fillId="0" borderId="0" xfId="9" quotePrefix="1" applyFont="1" applyAlignment="1">
      <alignment horizontal="right"/>
    </xf>
    <xf numFmtId="0" fontId="39" fillId="7" borderId="0" xfId="9" applyFont="1" applyFill="1" applyAlignment="1">
      <alignment horizontal="right"/>
    </xf>
    <xf numFmtId="3" fontId="38" fillId="0" borderId="0" xfId="9" applyNumberFormat="1" applyFont="1" applyFill="1" applyAlignment="1">
      <alignment horizontal="right"/>
    </xf>
    <xf numFmtId="3" fontId="40" fillId="0" borderId="0" xfId="9" applyNumberFormat="1" applyFont="1" applyFill="1" applyAlignment="1">
      <alignment horizontal="right"/>
    </xf>
    <xf numFmtId="0" fontId="30" fillId="0" borderId="0" xfId="9" applyFont="1" applyFill="1" applyAlignment="1">
      <alignment horizontal="right"/>
    </xf>
    <xf numFmtId="0" fontId="35" fillId="0" borderId="0" xfId="9" applyFont="1" applyFill="1" applyAlignment="1">
      <alignment horizontal="right"/>
    </xf>
    <xf numFmtId="3" fontId="42" fillId="0" borderId="0" xfId="9" applyNumberFormat="1" applyFont="1" applyAlignment="1">
      <alignment horizontal="right"/>
    </xf>
    <xf numFmtId="3" fontId="31" fillId="0" borderId="0" xfId="9" applyNumberFormat="1" applyFont="1" applyAlignment="1">
      <alignment horizontal="right"/>
    </xf>
    <xf numFmtId="0" fontId="0" fillId="3" borderId="0" xfId="0" applyFill="1"/>
    <xf numFmtId="0" fontId="21" fillId="3" borderId="0" xfId="0" applyFont="1" applyFill="1"/>
    <xf numFmtId="0" fontId="73" fillId="3" borderId="0" xfId="0" applyFont="1" applyFill="1"/>
    <xf numFmtId="3" fontId="73" fillId="3" borderId="0" xfId="0" applyNumberFormat="1" applyFont="1" applyFill="1"/>
    <xf numFmtId="0" fontId="13" fillId="0" borderId="0" xfId="0" applyNumberFormat="1" applyFont="1" applyFill="1" applyAlignment="1">
      <alignment horizontal="left"/>
    </xf>
    <xf numFmtId="0" fontId="74" fillId="0" borderId="3" xfId="9" applyFont="1" applyFill="1" applyBorder="1" applyAlignment="1">
      <alignment horizontal="left"/>
    </xf>
    <xf numFmtId="0" fontId="75" fillId="0" borderId="3" xfId="9" applyFont="1" applyFill="1" applyBorder="1" applyAlignment="1">
      <alignment horizontal="left"/>
    </xf>
    <xf numFmtId="0" fontId="75" fillId="0" borderId="3" xfId="0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 vertical="center"/>
    </xf>
    <xf numFmtId="0" fontId="31" fillId="3" borderId="0" xfId="9" applyFont="1" applyFill="1" applyAlignment="1">
      <alignment horizontal="left"/>
    </xf>
    <xf numFmtId="0" fontId="38" fillId="0" borderId="0" xfId="9" applyFont="1" applyFill="1" applyAlignment="1">
      <alignment horizontal="left"/>
    </xf>
    <xf numFmtId="3" fontId="30" fillId="0" borderId="0" xfId="9" applyNumberFormat="1" applyFont="1"/>
    <xf numFmtId="3" fontId="38" fillId="0" borderId="0" xfId="9" applyNumberFormat="1" applyFont="1" applyFill="1" applyAlignment="1">
      <alignment horizontal="left"/>
    </xf>
    <xf numFmtId="9" fontId="15" fillId="8" borderId="0" xfId="0" applyNumberFormat="1" applyFont="1" applyFill="1" applyAlignment="1">
      <alignment horizontal="left"/>
    </xf>
    <xf numFmtId="3" fontId="0" fillId="0" borderId="0" xfId="0" applyNumberFormat="1"/>
    <xf numFmtId="3" fontId="31" fillId="3" borderId="0" xfId="9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31" fillId="3" borderId="0" xfId="9" applyFont="1" applyFill="1" applyAlignment="1">
      <alignment horizontal="left"/>
    </xf>
  </cellXfs>
  <cellStyles count="23">
    <cellStyle name="Anteckning 2" xfId="8" xr:uid="{00000000-0005-0000-0000-000000000000}"/>
    <cellStyle name="Anteckning 2 2" xfId="22" xr:uid="{00000000-0005-0000-0000-000001000000}"/>
    <cellStyle name="Normal" xfId="0" builtinId="0"/>
    <cellStyle name="Normal 2" xfId="2" xr:uid="{00000000-0005-0000-0000-000003000000}"/>
    <cellStyle name="Normal 2 2" xfId="9" xr:uid="{00000000-0005-0000-0000-000004000000}"/>
    <cellStyle name="Normal 2 3" xfId="10" xr:uid="{00000000-0005-0000-0000-000005000000}"/>
    <cellStyle name="Normal 2 4" xfId="17" xr:uid="{00000000-0005-0000-0000-000006000000}"/>
    <cellStyle name="Normal 3" xfId="3" xr:uid="{00000000-0005-0000-0000-000007000000}"/>
    <cellStyle name="Normal 3 2" xfId="11" xr:uid="{00000000-0005-0000-0000-000008000000}"/>
    <cellStyle name="Normal 3 3" xfId="18" xr:uid="{00000000-0005-0000-0000-000009000000}"/>
    <cellStyle name="Normal 4" xfId="4" xr:uid="{00000000-0005-0000-0000-00000A000000}"/>
    <cellStyle name="Normal 5" xfId="5" xr:uid="{00000000-0005-0000-0000-00000B000000}"/>
    <cellStyle name="Normal 5 2" xfId="12" xr:uid="{00000000-0005-0000-0000-00000C000000}"/>
    <cellStyle name="Normal 5 3" xfId="19" xr:uid="{00000000-0005-0000-0000-00000D000000}"/>
    <cellStyle name="Normal 6" xfId="6" xr:uid="{00000000-0005-0000-0000-00000E000000}"/>
    <cellStyle name="Normal 6 2" xfId="13" xr:uid="{00000000-0005-0000-0000-00000F000000}"/>
    <cellStyle name="Normal 6 3" xfId="20" xr:uid="{00000000-0005-0000-0000-000010000000}"/>
    <cellStyle name="Normal 7" xfId="7" xr:uid="{00000000-0005-0000-0000-000011000000}"/>
    <cellStyle name="Normal 7 2" xfId="21" xr:uid="{00000000-0005-0000-0000-000012000000}"/>
    <cellStyle name="Normal 8" xfId="14" xr:uid="{00000000-0005-0000-0000-000013000000}"/>
    <cellStyle name="Normal_Ny spec" xfId="1" xr:uid="{00000000-0005-0000-0000-000014000000}"/>
    <cellStyle name="Tusental (0)_Blad1" xfId="15" xr:uid="{00000000-0005-0000-0000-000015000000}"/>
    <cellStyle name="Valuta (0)_Blad1" xfId="16" xr:uid="{00000000-0005-0000-0000-000016000000}"/>
  </cellStyles>
  <dxfs count="0"/>
  <tableStyles count="0" defaultTableStyle="TableStyleMedium2" defaultPivotStyle="PivotStyleLight16"/>
  <colors>
    <mruColors>
      <color rgb="FF00257A"/>
      <color rgb="FFFFC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2" name="Picture 68" descr="HSB_color_skriva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38100</xdr:rowOff>
        </xdr:from>
        <xdr:to>
          <xdr:col>12</xdr:col>
          <xdr:colOff>323850</xdr:colOff>
          <xdr:row>3</xdr:row>
          <xdr:rowOff>28575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Kontroll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0</xdr:row>
          <xdr:rowOff>114300</xdr:rowOff>
        </xdr:from>
        <xdr:to>
          <xdr:col>8</xdr:col>
          <xdr:colOff>285750</xdr:colOff>
          <xdr:row>2</xdr:row>
          <xdr:rowOff>171450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Dölj nollrader</a:t>
              </a:r>
            </a:p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 (i den här fliken)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1400175</xdr:colOff>
          <xdr:row>0</xdr:row>
          <xdr:rowOff>123825</xdr:rowOff>
        </xdr:from>
        <xdr:to>
          <xdr:col>9</xdr:col>
          <xdr:colOff>438150</xdr:colOff>
          <xdr:row>2</xdr:row>
          <xdr:rowOff>180975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Skriv ut </a:t>
              </a:r>
            </a:p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(på skrivaren)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571500</xdr:colOff>
          <xdr:row>0</xdr:row>
          <xdr:rowOff>114300</xdr:rowOff>
        </xdr:from>
        <xdr:to>
          <xdr:col>10</xdr:col>
          <xdr:colOff>457200</xdr:colOff>
          <xdr:row>2</xdr:row>
          <xdr:rowOff>171450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Skapa PDF-filer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0</xdr:row>
          <xdr:rowOff>123825</xdr:rowOff>
        </xdr:from>
        <xdr:to>
          <xdr:col>8</xdr:col>
          <xdr:colOff>1285875</xdr:colOff>
          <xdr:row>2</xdr:row>
          <xdr:rowOff>180975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Visa dolda rader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3</xdr:row>
      <xdr:rowOff>9525</xdr:rowOff>
    </xdr:to>
    <xdr:pic>
      <xdr:nvPicPr>
        <xdr:cNvPr id="7" name="Picture 68" descr="HSB_color_skrivar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571500</xdr:colOff>
          <xdr:row>0</xdr:row>
          <xdr:rowOff>123825</xdr:rowOff>
        </xdr:from>
        <xdr:to>
          <xdr:col>12</xdr:col>
          <xdr:colOff>190500</xdr:colOff>
          <xdr:row>2</xdr:row>
          <xdr:rowOff>180975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Dölj flikar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28575</xdr:rowOff>
        </xdr:from>
        <xdr:to>
          <xdr:col>9</xdr:col>
          <xdr:colOff>161925</xdr:colOff>
          <xdr:row>4</xdr:row>
          <xdr:rowOff>9525</xdr:rowOff>
        </xdr:to>
        <xdr:sp macro="" textlink="">
          <xdr:nvSpPr>
            <xdr:cNvPr id="5121" name="Group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Kontroll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0</xdr:row>
          <xdr:rowOff>123825</xdr:rowOff>
        </xdr:from>
        <xdr:to>
          <xdr:col>7</xdr:col>
          <xdr:colOff>38100</xdr:colOff>
          <xdr:row>3</xdr:row>
          <xdr:rowOff>76200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Dölj nollrader </a:t>
              </a:r>
            </a:p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(i den här fliken)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0</xdr:row>
          <xdr:rowOff>114300</xdr:rowOff>
        </xdr:from>
        <xdr:to>
          <xdr:col>9</xdr:col>
          <xdr:colOff>47625</xdr:colOff>
          <xdr:row>3</xdr:row>
          <xdr:rowOff>57150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Visa dolda rader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57150</xdr:rowOff>
    </xdr:to>
    <xdr:pic>
      <xdr:nvPicPr>
        <xdr:cNvPr id="6" name="Picture 68" descr="HSB_color_skrivar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57150</xdr:rowOff>
    </xdr:to>
    <xdr:pic>
      <xdr:nvPicPr>
        <xdr:cNvPr id="3" name="Picture 68" descr="HSB_color_skrivar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3</xdr:row>
      <xdr:rowOff>0</xdr:rowOff>
    </xdr:to>
    <xdr:pic>
      <xdr:nvPicPr>
        <xdr:cNvPr id="2" name="Picture 68" descr="HSB_color_skriva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2</xdr:row>
          <xdr:rowOff>9525</xdr:rowOff>
        </xdr:from>
        <xdr:to>
          <xdr:col>8</xdr:col>
          <xdr:colOff>295275</xdr:colOff>
          <xdr:row>4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Dölj nollrader </a:t>
              </a:r>
            </a:p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(i den här fliken)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2</xdr:row>
          <xdr:rowOff>9525</xdr:rowOff>
        </xdr:from>
        <xdr:to>
          <xdr:col>10</xdr:col>
          <xdr:colOff>361950</xdr:colOff>
          <xdr:row>4</xdr:row>
          <xdr:rowOff>28575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sv-SE" sz="800" b="1" i="0" u="none" strike="noStrike" baseline="0">
                  <a:solidFill>
                    <a:srgbClr val="000000"/>
                  </a:solidFill>
                  <a:latin typeface="Helv"/>
                </a:rPr>
                <a:t>Visa dolda rader (i den här fliken)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mame01/AppData/Local/Microsoft/Windows/Temporary%20Internet%20Files/Content.Outlook/VLH0KAXR/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hyss"/>
      <sheetName val="#DataDet"/>
      <sheetName val="Försättsblad"/>
      <sheetName val="Budgetförutsättningar"/>
      <sheetName val="Bilaga"/>
      <sheetName val="Höjningsbehov förslag"/>
      <sheetName val="Höjn.beh. justerat BRF"/>
      <sheetName val="Flerårsprognos"/>
      <sheetName val="Detalj"/>
      <sheetName val="diagram Budget"/>
      <sheetName val="sk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 t="str">
            <v xml:space="preserve">HSB brf </v>
          </cell>
        </row>
        <row r="22">
          <cell r="D22" t="str">
            <v>Budget 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5">
    <tabColor rgb="FF00257A"/>
  </sheetPr>
  <dimension ref="B1:H390"/>
  <sheetViews>
    <sheetView showGridLines="0" view="pageBreakPreview" zoomScaleNormal="100" workbookViewId="0">
      <selection activeCell="E9" sqref="E9"/>
    </sheetView>
  </sheetViews>
  <sheetFormatPr defaultRowHeight="12.75" customHeight="1"/>
  <cols>
    <col min="1" max="1" width="7.85546875" style="133" customWidth="1"/>
    <col min="2" max="2" width="75.42578125" style="133" customWidth="1"/>
    <col min="3" max="3" width="6.7109375" style="135" customWidth="1"/>
    <col min="4" max="4" width="8.85546875" style="133" customWidth="1"/>
    <col min="5" max="5" width="3.7109375" style="133" customWidth="1"/>
    <col min="6" max="6" width="45.7109375" style="133" customWidth="1"/>
    <col min="7" max="256" width="9.140625" style="133"/>
    <col min="257" max="257" width="7.85546875" style="133" customWidth="1"/>
    <col min="258" max="258" width="75.42578125" style="133" customWidth="1"/>
    <col min="259" max="259" width="6.7109375" style="133" customWidth="1"/>
    <col min="260" max="260" width="8.85546875" style="133" customWidth="1"/>
    <col min="261" max="261" width="3.7109375" style="133" customWidth="1"/>
    <col min="262" max="262" width="45.7109375" style="133" customWidth="1"/>
    <col min="263" max="512" width="9.140625" style="133"/>
    <col min="513" max="513" width="7.85546875" style="133" customWidth="1"/>
    <col min="514" max="514" width="75.42578125" style="133" customWidth="1"/>
    <col min="515" max="515" width="6.7109375" style="133" customWidth="1"/>
    <col min="516" max="516" width="8.85546875" style="133" customWidth="1"/>
    <col min="517" max="517" width="3.7109375" style="133" customWidth="1"/>
    <col min="518" max="518" width="45.7109375" style="133" customWidth="1"/>
    <col min="519" max="768" width="9.140625" style="133"/>
    <col min="769" max="769" width="7.85546875" style="133" customWidth="1"/>
    <col min="770" max="770" width="75.42578125" style="133" customWidth="1"/>
    <col min="771" max="771" width="6.7109375" style="133" customWidth="1"/>
    <col min="772" max="772" width="8.85546875" style="133" customWidth="1"/>
    <col min="773" max="773" width="3.7109375" style="133" customWidth="1"/>
    <col min="774" max="774" width="45.7109375" style="133" customWidth="1"/>
    <col min="775" max="1024" width="9.140625" style="133"/>
    <col min="1025" max="1025" width="7.85546875" style="133" customWidth="1"/>
    <col min="1026" max="1026" width="75.42578125" style="133" customWidth="1"/>
    <col min="1027" max="1027" width="6.7109375" style="133" customWidth="1"/>
    <col min="1028" max="1028" width="8.85546875" style="133" customWidth="1"/>
    <col min="1029" max="1029" width="3.7109375" style="133" customWidth="1"/>
    <col min="1030" max="1030" width="45.7109375" style="133" customWidth="1"/>
    <col min="1031" max="1280" width="9.140625" style="133"/>
    <col min="1281" max="1281" width="7.85546875" style="133" customWidth="1"/>
    <col min="1282" max="1282" width="75.42578125" style="133" customWidth="1"/>
    <col min="1283" max="1283" width="6.7109375" style="133" customWidth="1"/>
    <col min="1284" max="1284" width="8.85546875" style="133" customWidth="1"/>
    <col min="1285" max="1285" width="3.7109375" style="133" customWidth="1"/>
    <col min="1286" max="1286" width="45.7109375" style="133" customWidth="1"/>
    <col min="1287" max="1536" width="9.140625" style="133"/>
    <col min="1537" max="1537" width="7.85546875" style="133" customWidth="1"/>
    <col min="1538" max="1538" width="75.42578125" style="133" customWidth="1"/>
    <col min="1539" max="1539" width="6.7109375" style="133" customWidth="1"/>
    <col min="1540" max="1540" width="8.85546875" style="133" customWidth="1"/>
    <col min="1541" max="1541" width="3.7109375" style="133" customWidth="1"/>
    <col min="1542" max="1542" width="45.7109375" style="133" customWidth="1"/>
    <col min="1543" max="1792" width="9.140625" style="133"/>
    <col min="1793" max="1793" width="7.85546875" style="133" customWidth="1"/>
    <col min="1794" max="1794" width="75.42578125" style="133" customWidth="1"/>
    <col min="1795" max="1795" width="6.7109375" style="133" customWidth="1"/>
    <col min="1796" max="1796" width="8.85546875" style="133" customWidth="1"/>
    <col min="1797" max="1797" width="3.7109375" style="133" customWidth="1"/>
    <col min="1798" max="1798" width="45.7109375" style="133" customWidth="1"/>
    <col min="1799" max="2048" width="9.140625" style="133"/>
    <col min="2049" max="2049" width="7.85546875" style="133" customWidth="1"/>
    <col min="2050" max="2050" width="75.42578125" style="133" customWidth="1"/>
    <col min="2051" max="2051" width="6.7109375" style="133" customWidth="1"/>
    <col min="2052" max="2052" width="8.85546875" style="133" customWidth="1"/>
    <col min="2053" max="2053" width="3.7109375" style="133" customWidth="1"/>
    <col min="2054" max="2054" width="45.7109375" style="133" customWidth="1"/>
    <col min="2055" max="2304" width="9.140625" style="133"/>
    <col min="2305" max="2305" width="7.85546875" style="133" customWidth="1"/>
    <col min="2306" max="2306" width="75.42578125" style="133" customWidth="1"/>
    <col min="2307" max="2307" width="6.7109375" style="133" customWidth="1"/>
    <col min="2308" max="2308" width="8.85546875" style="133" customWidth="1"/>
    <col min="2309" max="2309" width="3.7109375" style="133" customWidth="1"/>
    <col min="2310" max="2310" width="45.7109375" style="133" customWidth="1"/>
    <col min="2311" max="2560" width="9.140625" style="133"/>
    <col min="2561" max="2561" width="7.85546875" style="133" customWidth="1"/>
    <col min="2562" max="2562" width="75.42578125" style="133" customWidth="1"/>
    <col min="2563" max="2563" width="6.7109375" style="133" customWidth="1"/>
    <col min="2564" max="2564" width="8.85546875" style="133" customWidth="1"/>
    <col min="2565" max="2565" width="3.7109375" style="133" customWidth="1"/>
    <col min="2566" max="2566" width="45.7109375" style="133" customWidth="1"/>
    <col min="2567" max="2816" width="9.140625" style="133"/>
    <col min="2817" max="2817" width="7.85546875" style="133" customWidth="1"/>
    <col min="2818" max="2818" width="75.42578125" style="133" customWidth="1"/>
    <col min="2819" max="2819" width="6.7109375" style="133" customWidth="1"/>
    <col min="2820" max="2820" width="8.85546875" style="133" customWidth="1"/>
    <col min="2821" max="2821" width="3.7109375" style="133" customWidth="1"/>
    <col min="2822" max="2822" width="45.7109375" style="133" customWidth="1"/>
    <col min="2823" max="3072" width="9.140625" style="133"/>
    <col min="3073" max="3073" width="7.85546875" style="133" customWidth="1"/>
    <col min="3074" max="3074" width="75.42578125" style="133" customWidth="1"/>
    <col min="3075" max="3075" width="6.7109375" style="133" customWidth="1"/>
    <col min="3076" max="3076" width="8.85546875" style="133" customWidth="1"/>
    <col min="3077" max="3077" width="3.7109375" style="133" customWidth="1"/>
    <col min="3078" max="3078" width="45.7109375" style="133" customWidth="1"/>
    <col min="3079" max="3328" width="9.140625" style="133"/>
    <col min="3329" max="3329" width="7.85546875" style="133" customWidth="1"/>
    <col min="3330" max="3330" width="75.42578125" style="133" customWidth="1"/>
    <col min="3331" max="3331" width="6.7109375" style="133" customWidth="1"/>
    <col min="3332" max="3332" width="8.85546875" style="133" customWidth="1"/>
    <col min="3333" max="3333" width="3.7109375" style="133" customWidth="1"/>
    <col min="3334" max="3334" width="45.7109375" style="133" customWidth="1"/>
    <col min="3335" max="3584" width="9.140625" style="133"/>
    <col min="3585" max="3585" width="7.85546875" style="133" customWidth="1"/>
    <col min="3586" max="3586" width="75.42578125" style="133" customWidth="1"/>
    <col min="3587" max="3587" width="6.7109375" style="133" customWidth="1"/>
    <col min="3588" max="3588" width="8.85546875" style="133" customWidth="1"/>
    <col min="3589" max="3589" width="3.7109375" style="133" customWidth="1"/>
    <col min="3590" max="3590" width="45.7109375" style="133" customWidth="1"/>
    <col min="3591" max="3840" width="9.140625" style="133"/>
    <col min="3841" max="3841" width="7.85546875" style="133" customWidth="1"/>
    <col min="3842" max="3842" width="75.42578125" style="133" customWidth="1"/>
    <col min="3843" max="3843" width="6.7109375" style="133" customWidth="1"/>
    <col min="3844" max="3844" width="8.85546875" style="133" customWidth="1"/>
    <col min="3845" max="3845" width="3.7109375" style="133" customWidth="1"/>
    <col min="3846" max="3846" width="45.7109375" style="133" customWidth="1"/>
    <col min="3847" max="4096" width="9.140625" style="133"/>
    <col min="4097" max="4097" width="7.85546875" style="133" customWidth="1"/>
    <col min="4098" max="4098" width="75.42578125" style="133" customWidth="1"/>
    <col min="4099" max="4099" width="6.7109375" style="133" customWidth="1"/>
    <col min="4100" max="4100" width="8.85546875" style="133" customWidth="1"/>
    <col min="4101" max="4101" width="3.7109375" style="133" customWidth="1"/>
    <col min="4102" max="4102" width="45.7109375" style="133" customWidth="1"/>
    <col min="4103" max="4352" width="9.140625" style="133"/>
    <col min="4353" max="4353" width="7.85546875" style="133" customWidth="1"/>
    <col min="4354" max="4354" width="75.42578125" style="133" customWidth="1"/>
    <col min="4355" max="4355" width="6.7109375" style="133" customWidth="1"/>
    <col min="4356" max="4356" width="8.85546875" style="133" customWidth="1"/>
    <col min="4357" max="4357" width="3.7109375" style="133" customWidth="1"/>
    <col min="4358" max="4358" width="45.7109375" style="133" customWidth="1"/>
    <col min="4359" max="4608" width="9.140625" style="133"/>
    <col min="4609" max="4609" width="7.85546875" style="133" customWidth="1"/>
    <col min="4610" max="4610" width="75.42578125" style="133" customWidth="1"/>
    <col min="4611" max="4611" width="6.7109375" style="133" customWidth="1"/>
    <col min="4612" max="4612" width="8.85546875" style="133" customWidth="1"/>
    <col min="4613" max="4613" width="3.7109375" style="133" customWidth="1"/>
    <col min="4614" max="4614" width="45.7109375" style="133" customWidth="1"/>
    <col min="4615" max="4864" width="9.140625" style="133"/>
    <col min="4865" max="4865" width="7.85546875" style="133" customWidth="1"/>
    <col min="4866" max="4866" width="75.42578125" style="133" customWidth="1"/>
    <col min="4867" max="4867" width="6.7109375" style="133" customWidth="1"/>
    <col min="4868" max="4868" width="8.85546875" style="133" customWidth="1"/>
    <col min="4869" max="4869" width="3.7109375" style="133" customWidth="1"/>
    <col min="4870" max="4870" width="45.7109375" style="133" customWidth="1"/>
    <col min="4871" max="5120" width="9.140625" style="133"/>
    <col min="5121" max="5121" width="7.85546875" style="133" customWidth="1"/>
    <col min="5122" max="5122" width="75.42578125" style="133" customWidth="1"/>
    <col min="5123" max="5123" width="6.7109375" style="133" customWidth="1"/>
    <col min="5124" max="5124" width="8.85546875" style="133" customWidth="1"/>
    <col min="5125" max="5125" width="3.7109375" style="133" customWidth="1"/>
    <col min="5126" max="5126" width="45.7109375" style="133" customWidth="1"/>
    <col min="5127" max="5376" width="9.140625" style="133"/>
    <col min="5377" max="5377" width="7.85546875" style="133" customWidth="1"/>
    <col min="5378" max="5378" width="75.42578125" style="133" customWidth="1"/>
    <col min="5379" max="5379" width="6.7109375" style="133" customWidth="1"/>
    <col min="5380" max="5380" width="8.85546875" style="133" customWidth="1"/>
    <col min="5381" max="5381" width="3.7109375" style="133" customWidth="1"/>
    <col min="5382" max="5382" width="45.7109375" style="133" customWidth="1"/>
    <col min="5383" max="5632" width="9.140625" style="133"/>
    <col min="5633" max="5633" width="7.85546875" style="133" customWidth="1"/>
    <col min="5634" max="5634" width="75.42578125" style="133" customWidth="1"/>
    <col min="5635" max="5635" width="6.7109375" style="133" customWidth="1"/>
    <col min="5636" max="5636" width="8.85546875" style="133" customWidth="1"/>
    <col min="5637" max="5637" width="3.7109375" style="133" customWidth="1"/>
    <col min="5638" max="5638" width="45.7109375" style="133" customWidth="1"/>
    <col min="5639" max="5888" width="9.140625" style="133"/>
    <col min="5889" max="5889" width="7.85546875" style="133" customWidth="1"/>
    <col min="5890" max="5890" width="75.42578125" style="133" customWidth="1"/>
    <col min="5891" max="5891" width="6.7109375" style="133" customWidth="1"/>
    <col min="5892" max="5892" width="8.85546875" style="133" customWidth="1"/>
    <col min="5893" max="5893" width="3.7109375" style="133" customWidth="1"/>
    <col min="5894" max="5894" width="45.7109375" style="133" customWidth="1"/>
    <col min="5895" max="6144" width="9.140625" style="133"/>
    <col min="6145" max="6145" width="7.85546875" style="133" customWidth="1"/>
    <col min="6146" max="6146" width="75.42578125" style="133" customWidth="1"/>
    <col min="6147" max="6147" width="6.7109375" style="133" customWidth="1"/>
    <col min="6148" max="6148" width="8.85546875" style="133" customWidth="1"/>
    <col min="6149" max="6149" width="3.7109375" style="133" customWidth="1"/>
    <col min="6150" max="6150" width="45.7109375" style="133" customWidth="1"/>
    <col min="6151" max="6400" width="9.140625" style="133"/>
    <col min="6401" max="6401" width="7.85546875" style="133" customWidth="1"/>
    <col min="6402" max="6402" width="75.42578125" style="133" customWidth="1"/>
    <col min="6403" max="6403" width="6.7109375" style="133" customWidth="1"/>
    <col min="6404" max="6404" width="8.85546875" style="133" customWidth="1"/>
    <col min="6405" max="6405" width="3.7109375" style="133" customWidth="1"/>
    <col min="6406" max="6406" width="45.7109375" style="133" customWidth="1"/>
    <col min="6407" max="6656" width="9.140625" style="133"/>
    <col min="6657" max="6657" width="7.85546875" style="133" customWidth="1"/>
    <col min="6658" max="6658" width="75.42578125" style="133" customWidth="1"/>
    <col min="6659" max="6659" width="6.7109375" style="133" customWidth="1"/>
    <col min="6660" max="6660" width="8.85546875" style="133" customWidth="1"/>
    <col min="6661" max="6661" width="3.7109375" style="133" customWidth="1"/>
    <col min="6662" max="6662" width="45.7109375" style="133" customWidth="1"/>
    <col min="6663" max="6912" width="9.140625" style="133"/>
    <col min="6913" max="6913" width="7.85546875" style="133" customWidth="1"/>
    <col min="6914" max="6914" width="75.42578125" style="133" customWidth="1"/>
    <col min="6915" max="6915" width="6.7109375" style="133" customWidth="1"/>
    <col min="6916" max="6916" width="8.85546875" style="133" customWidth="1"/>
    <col min="6917" max="6917" width="3.7109375" style="133" customWidth="1"/>
    <col min="6918" max="6918" width="45.7109375" style="133" customWidth="1"/>
    <col min="6919" max="7168" width="9.140625" style="133"/>
    <col min="7169" max="7169" width="7.85546875" style="133" customWidth="1"/>
    <col min="7170" max="7170" width="75.42578125" style="133" customWidth="1"/>
    <col min="7171" max="7171" width="6.7109375" style="133" customWidth="1"/>
    <col min="7172" max="7172" width="8.85546875" style="133" customWidth="1"/>
    <col min="7173" max="7173" width="3.7109375" style="133" customWidth="1"/>
    <col min="7174" max="7174" width="45.7109375" style="133" customWidth="1"/>
    <col min="7175" max="7424" width="9.140625" style="133"/>
    <col min="7425" max="7425" width="7.85546875" style="133" customWidth="1"/>
    <col min="7426" max="7426" width="75.42578125" style="133" customWidth="1"/>
    <col min="7427" max="7427" width="6.7109375" style="133" customWidth="1"/>
    <col min="7428" max="7428" width="8.85546875" style="133" customWidth="1"/>
    <col min="7429" max="7429" width="3.7109375" style="133" customWidth="1"/>
    <col min="7430" max="7430" width="45.7109375" style="133" customWidth="1"/>
    <col min="7431" max="7680" width="9.140625" style="133"/>
    <col min="7681" max="7681" width="7.85546875" style="133" customWidth="1"/>
    <col min="7682" max="7682" width="75.42578125" style="133" customWidth="1"/>
    <col min="7683" max="7683" width="6.7109375" style="133" customWidth="1"/>
    <col min="7684" max="7684" width="8.85546875" style="133" customWidth="1"/>
    <col min="7685" max="7685" width="3.7109375" style="133" customWidth="1"/>
    <col min="7686" max="7686" width="45.7109375" style="133" customWidth="1"/>
    <col min="7687" max="7936" width="9.140625" style="133"/>
    <col min="7937" max="7937" width="7.85546875" style="133" customWidth="1"/>
    <col min="7938" max="7938" width="75.42578125" style="133" customWidth="1"/>
    <col min="7939" max="7939" width="6.7109375" style="133" customWidth="1"/>
    <col min="7940" max="7940" width="8.85546875" style="133" customWidth="1"/>
    <col min="7941" max="7941" width="3.7109375" style="133" customWidth="1"/>
    <col min="7942" max="7942" width="45.7109375" style="133" customWidth="1"/>
    <col min="7943" max="8192" width="9.140625" style="133"/>
    <col min="8193" max="8193" width="7.85546875" style="133" customWidth="1"/>
    <col min="8194" max="8194" width="75.42578125" style="133" customWidth="1"/>
    <col min="8195" max="8195" width="6.7109375" style="133" customWidth="1"/>
    <col min="8196" max="8196" width="8.85546875" style="133" customWidth="1"/>
    <col min="8197" max="8197" width="3.7109375" style="133" customWidth="1"/>
    <col min="8198" max="8198" width="45.7109375" style="133" customWidth="1"/>
    <col min="8199" max="8448" width="9.140625" style="133"/>
    <col min="8449" max="8449" width="7.85546875" style="133" customWidth="1"/>
    <col min="8450" max="8450" width="75.42578125" style="133" customWidth="1"/>
    <col min="8451" max="8451" width="6.7109375" style="133" customWidth="1"/>
    <col min="8452" max="8452" width="8.85546875" style="133" customWidth="1"/>
    <col min="8453" max="8453" width="3.7109375" style="133" customWidth="1"/>
    <col min="8454" max="8454" width="45.7109375" style="133" customWidth="1"/>
    <col min="8455" max="8704" width="9.140625" style="133"/>
    <col min="8705" max="8705" width="7.85546875" style="133" customWidth="1"/>
    <col min="8706" max="8706" width="75.42578125" style="133" customWidth="1"/>
    <col min="8707" max="8707" width="6.7109375" style="133" customWidth="1"/>
    <col min="8708" max="8708" width="8.85546875" style="133" customWidth="1"/>
    <col min="8709" max="8709" width="3.7109375" style="133" customWidth="1"/>
    <col min="8710" max="8710" width="45.7109375" style="133" customWidth="1"/>
    <col min="8711" max="8960" width="9.140625" style="133"/>
    <col min="8961" max="8961" width="7.85546875" style="133" customWidth="1"/>
    <col min="8962" max="8962" width="75.42578125" style="133" customWidth="1"/>
    <col min="8963" max="8963" width="6.7109375" style="133" customWidth="1"/>
    <col min="8964" max="8964" width="8.85546875" style="133" customWidth="1"/>
    <col min="8965" max="8965" width="3.7109375" style="133" customWidth="1"/>
    <col min="8966" max="8966" width="45.7109375" style="133" customWidth="1"/>
    <col min="8967" max="9216" width="9.140625" style="133"/>
    <col min="9217" max="9217" width="7.85546875" style="133" customWidth="1"/>
    <col min="9218" max="9218" width="75.42578125" style="133" customWidth="1"/>
    <col min="9219" max="9219" width="6.7109375" style="133" customWidth="1"/>
    <col min="9220" max="9220" width="8.85546875" style="133" customWidth="1"/>
    <col min="9221" max="9221" width="3.7109375" style="133" customWidth="1"/>
    <col min="9222" max="9222" width="45.7109375" style="133" customWidth="1"/>
    <col min="9223" max="9472" width="9.140625" style="133"/>
    <col min="9473" max="9473" width="7.85546875" style="133" customWidth="1"/>
    <col min="9474" max="9474" width="75.42578125" style="133" customWidth="1"/>
    <col min="9475" max="9475" width="6.7109375" style="133" customWidth="1"/>
    <col min="9476" max="9476" width="8.85546875" style="133" customWidth="1"/>
    <col min="9477" max="9477" width="3.7109375" style="133" customWidth="1"/>
    <col min="9478" max="9478" width="45.7109375" style="133" customWidth="1"/>
    <col min="9479" max="9728" width="9.140625" style="133"/>
    <col min="9729" max="9729" width="7.85546875" style="133" customWidth="1"/>
    <col min="9730" max="9730" width="75.42578125" style="133" customWidth="1"/>
    <col min="9731" max="9731" width="6.7109375" style="133" customWidth="1"/>
    <col min="9732" max="9732" width="8.85546875" style="133" customWidth="1"/>
    <col min="9733" max="9733" width="3.7109375" style="133" customWidth="1"/>
    <col min="9734" max="9734" width="45.7109375" style="133" customWidth="1"/>
    <col min="9735" max="9984" width="9.140625" style="133"/>
    <col min="9985" max="9985" width="7.85546875" style="133" customWidth="1"/>
    <col min="9986" max="9986" width="75.42578125" style="133" customWidth="1"/>
    <col min="9987" max="9987" width="6.7109375" style="133" customWidth="1"/>
    <col min="9988" max="9988" width="8.85546875" style="133" customWidth="1"/>
    <col min="9989" max="9989" width="3.7109375" style="133" customWidth="1"/>
    <col min="9990" max="9990" width="45.7109375" style="133" customWidth="1"/>
    <col min="9991" max="10240" width="9.140625" style="133"/>
    <col min="10241" max="10241" width="7.85546875" style="133" customWidth="1"/>
    <col min="10242" max="10242" width="75.42578125" style="133" customWidth="1"/>
    <col min="10243" max="10243" width="6.7109375" style="133" customWidth="1"/>
    <col min="10244" max="10244" width="8.85546875" style="133" customWidth="1"/>
    <col min="10245" max="10245" width="3.7109375" style="133" customWidth="1"/>
    <col min="10246" max="10246" width="45.7109375" style="133" customWidth="1"/>
    <col min="10247" max="10496" width="9.140625" style="133"/>
    <col min="10497" max="10497" width="7.85546875" style="133" customWidth="1"/>
    <col min="10498" max="10498" width="75.42578125" style="133" customWidth="1"/>
    <col min="10499" max="10499" width="6.7109375" style="133" customWidth="1"/>
    <col min="10500" max="10500" width="8.85546875" style="133" customWidth="1"/>
    <col min="10501" max="10501" width="3.7109375" style="133" customWidth="1"/>
    <col min="10502" max="10502" width="45.7109375" style="133" customWidth="1"/>
    <col min="10503" max="10752" width="9.140625" style="133"/>
    <col min="10753" max="10753" width="7.85546875" style="133" customWidth="1"/>
    <col min="10754" max="10754" width="75.42578125" style="133" customWidth="1"/>
    <col min="10755" max="10755" width="6.7109375" style="133" customWidth="1"/>
    <col min="10756" max="10756" width="8.85546875" style="133" customWidth="1"/>
    <col min="10757" max="10757" width="3.7109375" style="133" customWidth="1"/>
    <col min="10758" max="10758" width="45.7109375" style="133" customWidth="1"/>
    <col min="10759" max="11008" width="9.140625" style="133"/>
    <col min="11009" max="11009" width="7.85546875" style="133" customWidth="1"/>
    <col min="11010" max="11010" width="75.42578125" style="133" customWidth="1"/>
    <col min="11011" max="11011" width="6.7109375" style="133" customWidth="1"/>
    <col min="11012" max="11012" width="8.85546875" style="133" customWidth="1"/>
    <col min="11013" max="11013" width="3.7109375" style="133" customWidth="1"/>
    <col min="11014" max="11014" width="45.7109375" style="133" customWidth="1"/>
    <col min="11015" max="11264" width="9.140625" style="133"/>
    <col min="11265" max="11265" width="7.85546875" style="133" customWidth="1"/>
    <col min="11266" max="11266" width="75.42578125" style="133" customWidth="1"/>
    <col min="11267" max="11267" width="6.7109375" style="133" customWidth="1"/>
    <col min="11268" max="11268" width="8.85546875" style="133" customWidth="1"/>
    <col min="11269" max="11269" width="3.7109375" style="133" customWidth="1"/>
    <col min="11270" max="11270" width="45.7109375" style="133" customWidth="1"/>
    <col min="11271" max="11520" width="9.140625" style="133"/>
    <col min="11521" max="11521" width="7.85546875" style="133" customWidth="1"/>
    <col min="11522" max="11522" width="75.42578125" style="133" customWidth="1"/>
    <col min="11523" max="11523" width="6.7109375" style="133" customWidth="1"/>
    <col min="11524" max="11524" width="8.85546875" style="133" customWidth="1"/>
    <col min="11525" max="11525" width="3.7109375" style="133" customWidth="1"/>
    <col min="11526" max="11526" width="45.7109375" style="133" customWidth="1"/>
    <col min="11527" max="11776" width="9.140625" style="133"/>
    <col min="11777" max="11777" width="7.85546875" style="133" customWidth="1"/>
    <col min="11778" max="11778" width="75.42578125" style="133" customWidth="1"/>
    <col min="11779" max="11779" width="6.7109375" style="133" customWidth="1"/>
    <col min="11780" max="11780" width="8.85546875" style="133" customWidth="1"/>
    <col min="11781" max="11781" width="3.7109375" style="133" customWidth="1"/>
    <col min="11782" max="11782" width="45.7109375" style="133" customWidth="1"/>
    <col min="11783" max="12032" width="9.140625" style="133"/>
    <col min="12033" max="12033" width="7.85546875" style="133" customWidth="1"/>
    <col min="12034" max="12034" width="75.42578125" style="133" customWidth="1"/>
    <col min="12035" max="12035" width="6.7109375" style="133" customWidth="1"/>
    <col min="12036" max="12036" width="8.85546875" style="133" customWidth="1"/>
    <col min="12037" max="12037" width="3.7109375" style="133" customWidth="1"/>
    <col min="12038" max="12038" width="45.7109375" style="133" customWidth="1"/>
    <col min="12039" max="12288" width="9.140625" style="133"/>
    <col min="12289" max="12289" width="7.85546875" style="133" customWidth="1"/>
    <col min="12290" max="12290" width="75.42578125" style="133" customWidth="1"/>
    <col min="12291" max="12291" width="6.7109375" style="133" customWidth="1"/>
    <col min="12292" max="12292" width="8.85546875" style="133" customWidth="1"/>
    <col min="12293" max="12293" width="3.7109375" style="133" customWidth="1"/>
    <col min="12294" max="12294" width="45.7109375" style="133" customWidth="1"/>
    <col min="12295" max="12544" width="9.140625" style="133"/>
    <col min="12545" max="12545" width="7.85546875" style="133" customWidth="1"/>
    <col min="12546" max="12546" width="75.42578125" style="133" customWidth="1"/>
    <col min="12547" max="12547" width="6.7109375" style="133" customWidth="1"/>
    <col min="12548" max="12548" width="8.85546875" style="133" customWidth="1"/>
    <col min="12549" max="12549" width="3.7109375" style="133" customWidth="1"/>
    <col min="12550" max="12550" width="45.7109375" style="133" customWidth="1"/>
    <col min="12551" max="12800" width="9.140625" style="133"/>
    <col min="12801" max="12801" width="7.85546875" style="133" customWidth="1"/>
    <col min="12802" max="12802" width="75.42578125" style="133" customWidth="1"/>
    <col min="12803" max="12803" width="6.7109375" style="133" customWidth="1"/>
    <col min="12804" max="12804" width="8.85546875" style="133" customWidth="1"/>
    <col min="12805" max="12805" width="3.7109375" style="133" customWidth="1"/>
    <col min="12806" max="12806" width="45.7109375" style="133" customWidth="1"/>
    <col min="12807" max="13056" width="9.140625" style="133"/>
    <col min="13057" max="13057" width="7.85546875" style="133" customWidth="1"/>
    <col min="13058" max="13058" width="75.42578125" style="133" customWidth="1"/>
    <col min="13059" max="13059" width="6.7109375" style="133" customWidth="1"/>
    <col min="13060" max="13060" width="8.85546875" style="133" customWidth="1"/>
    <col min="13061" max="13061" width="3.7109375" style="133" customWidth="1"/>
    <col min="13062" max="13062" width="45.7109375" style="133" customWidth="1"/>
    <col min="13063" max="13312" width="9.140625" style="133"/>
    <col min="13313" max="13313" width="7.85546875" style="133" customWidth="1"/>
    <col min="13314" max="13314" width="75.42578125" style="133" customWidth="1"/>
    <col min="13315" max="13315" width="6.7109375" style="133" customWidth="1"/>
    <col min="13316" max="13316" width="8.85546875" style="133" customWidth="1"/>
    <col min="13317" max="13317" width="3.7109375" style="133" customWidth="1"/>
    <col min="13318" max="13318" width="45.7109375" style="133" customWidth="1"/>
    <col min="13319" max="13568" width="9.140625" style="133"/>
    <col min="13569" max="13569" width="7.85546875" style="133" customWidth="1"/>
    <col min="13570" max="13570" width="75.42578125" style="133" customWidth="1"/>
    <col min="13571" max="13571" width="6.7109375" style="133" customWidth="1"/>
    <col min="13572" max="13572" width="8.85546875" style="133" customWidth="1"/>
    <col min="13573" max="13573" width="3.7109375" style="133" customWidth="1"/>
    <col min="13574" max="13574" width="45.7109375" style="133" customWidth="1"/>
    <col min="13575" max="13824" width="9.140625" style="133"/>
    <col min="13825" max="13825" width="7.85546875" style="133" customWidth="1"/>
    <col min="13826" max="13826" width="75.42578125" style="133" customWidth="1"/>
    <col min="13827" max="13827" width="6.7109375" style="133" customWidth="1"/>
    <col min="13828" max="13828" width="8.85546875" style="133" customWidth="1"/>
    <col min="13829" max="13829" width="3.7109375" style="133" customWidth="1"/>
    <col min="13830" max="13830" width="45.7109375" style="133" customWidth="1"/>
    <col min="13831" max="14080" width="9.140625" style="133"/>
    <col min="14081" max="14081" width="7.85546875" style="133" customWidth="1"/>
    <col min="14082" max="14082" width="75.42578125" style="133" customWidth="1"/>
    <col min="14083" max="14083" width="6.7109375" style="133" customWidth="1"/>
    <col min="14084" max="14084" width="8.85546875" style="133" customWidth="1"/>
    <col min="14085" max="14085" width="3.7109375" style="133" customWidth="1"/>
    <col min="14086" max="14086" width="45.7109375" style="133" customWidth="1"/>
    <col min="14087" max="14336" width="9.140625" style="133"/>
    <col min="14337" max="14337" width="7.85546875" style="133" customWidth="1"/>
    <col min="14338" max="14338" width="75.42578125" style="133" customWidth="1"/>
    <col min="14339" max="14339" width="6.7109375" style="133" customWidth="1"/>
    <col min="14340" max="14340" width="8.85546875" style="133" customWidth="1"/>
    <col min="14341" max="14341" width="3.7109375" style="133" customWidth="1"/>
    <col min="14342" max="14342" width="45.7109375" style="133" customWidth="1"/>
    <col min="14343" max="14592" width="9.140625" style="133"/>
    <col min="14593" max="14593" width="7.85546875" style="133" customWidth="1"/>
    <col min="14594" max="14594" width="75.42578125" style="133" customWidth="1"/>
    <col min="14595" max="14595" width="6.7109375" style="133" customWidth="1"/>
    <col min="14596" max="14596" width="8.85546875" style="133" customWidth="1"/>
    <col min="14597" max="14597" width="3.7109375" style="133" customWidth="1"/>
    <col min="14598" max="14598" width="45.7109375" style="133" customWidth="1"/>
    <col min="14599" max="14848" width="9.140625" style="133"/>
    <col min="14849" max="14849" width="7.85546875" style="133" customWidth="1"/>
    <col min="14850" max="14850" width="75.42578125" style="133" customWidth="1"/>
    <col min="14851" max="14851" width="6.7109375" style="133" customWidth="1"/>
    <col min="14852" max="14852" width="8.85546875" style="133" customWidth="1"/>
    <col min="14853" max="14853" width="3.7109375" style="133" customWidth="1"/>
    <col min="14854" max="14854" width="45.7109375" style="133" customWidth="1"/>
    <col min="14855" max="15104" width="9.140625" style="133"/>
    <col min="15105" max="15105" width="7.85546875" style="133" customWidth="1"/>
    <col min="15106" max="15106" width="75.42578125" style="133" customWidth="1"/>
    <col min="15107" max="15107" width="6.7109375" style="133" customWidth="1"/>
    <col min="15108" max="15108" width="8.85546875" style="133" customWidth="1"/>
    <col min="15109" max="15109" width="3.7109375" style="133" customWidth="1"/>
    <col min="15110" max="15110" width="45.7109375" style="133" customWidth="1"/>
    <col min="15111" max="15360" width="9.140625" style="133"/>
    <col min="15361" max="15361" width="7.85546875" style="133" customWidth="1"/>
    <col min="15362" max="15362" width="75.42578125" style="133" customWidth="1"/>
    <col min="15363" max="15363" width="6.7109375" style="133" customWidth="1"/>
    <col min="15364" max="15364" width="8.85546875" style="133" customWidth="1"/>
    <col min="15365" max="15365" width="3.7109375" style="133" customWidth="1"/>
    <col min="15366" max="15366" width="45.7109375" style="133" customWidth="1"/>
    <col min="15367" max="15616" width="9.140625" style="133"/>
    <col min="15617" max="15617" width="7.85546875" style="133" customWidth="1"/>
    <col min="15618" max="15618" width="75.42578125" style="133" customWidth="1"/>
    <col min="15619" max="15619" width="6.7109375" style="133" customWidth="1"/>
    <col min="15620" max="15620" width="8.85546875" style="133" customWidth="1"/>
    <col min="15621" max="15621" width="3.7109375" style="133" customWidth="1"/>
    <col min="15622" max="15622" width="45.7109375" style="133" customWidth="1"/>
    <col min="15623" max="15872" width="9.140625" style="133"/>
    <col min="15873" max="15873" width="7.85546875" style="133" customWidth="1"/>
    <col min="15874" max="15874" width="75.42578125" style="133" customWidth="1"/>
    <col min="15875" max="15875" width="6.7109375" style="133" customWidth="1"/>
    <col min="15876" max="15876" width="8.85546875" style="133" customWidth="1"/>
    <col min="15877" max="15877" width="3.7109375" style="133" customWidth="1"/>
    <col min="15878" max="15878" width="45.7109375" style="133" customWidth="1"/>
    <col min="15879" max="16128" width="9.140625" style="133"/>
    <col min="16129" max="16129" width="7.85546875" style="133" customWidth="1"/>
    <col min="16130" max="16130" width="75.42578125" style="133" customWidth="1"/>
    <col min="16131" max="16131" width="6.7109375" style="133" customWidth="1"/>
    <col min="16132" max="16132" width="8.85546875" style="133" customWidth="1"/>
    <col min="16133" max="16133" width="3.7109375" style="133" customWidth="1"/>
    <col min="16134" max="16134" width="45.7109375" style="133" customWidth="1"/>
    <col min="16135" max="16384" width="9.140625" style="133"/>
  </cols>
  <sheetData>
    <row r="1" spans="2:8" s="109" customFormat="1" ht="12.75" customHeight="1">
      <c r="B1" s="106"/>
      <c r="C1" s="177" t="str">
        <f>+Specifikation!E1</f>
        <v>Brf Kobben</v>
      </c>
      <c r="D1" s="107"/>
      <c r="E1" s="108"/>
      <c r="H1" s="110"/>
    </row>
    <row r="2" spans="2:8" s="109" customFormat="1" ht="12.75" customHeight="1">
      <c r="B2" s="106"/>
      <c r="C2" s="178" t="str">
        <f>+Kontroll!D13</f>
        <v>Budget 2018</v>
      </c>
      <c r="D2" s="107"/>
      <c r="E2" s="108"/>
      <c r="H2" s="110"/>
    </row>
    <row r="3" spans="2:8" s="109" customFormat="1" ht="12.75" customHeight="1">
      <c r="B3" s="106"/>
      <c r="C3" s="111"/>
      <c r="D3" s="107"/>
      <c r="E3" s="108"/>
      <c r="F3" s="108"/>
      <c r="H3" s="110"/>
    </row>
    <row r="4" spans="2:8" s="109" customFormat="1" ht="12.75" customHeight="1">
      <c r="B4" s="106"/>
      <c r="C4" s="111"/>
      <c r="D4" s="107"/>
      <c r="E4" s="108"/>
      <c r="F4" s="108"/>
      <c r="H4" s="110"/>
    </row>
    <row r="5" spans="2:8" s="109" customFormat="1" ht="12.75" customHeight="1">
      <c r="B5" s="106"/>
      <c r="C5" s="111"/>
      <c r="D5" s="107"/>
      <c r="E5" s="108"/>
      <c r="F5" s="108"/>
      <c r="H5" s="110"/>
    </row>
    <row r="6" spans="2:8" s="115" customFormat="1" ht="18" customHeight="1">
      <c r="B6" s="112" t="s">
        <v>392</v>
      </c>
      <c r="C6" s="113"/>
      <c r="D6" s="113"/>
      <c r="E6" s="114"/>
      <c r="F6" s="114"/>
    </row>
    <row r="7" spans="2:8" s="109" customFormat="1" ht="12.75" customHeight="1">
      <c r="C7" s="111"/>
      <c r="D7" s="116"/>
      <c r="E7" s="117"/>
      <c r="F7" s="117"/>
    </row>
    <row r="8" spans="2:8" s="115" customFormat="1" ht="30" customHeight="1">
      <c r="B8" s="114" t="s">
        <v>393</v>
      </c>
      <c r="C8" s="113"/>
      <c r="D8" s="118"/>
      <c r="E8" s="119"/>
      <c r="F8" s="119"/>
    </row>
    <row r="9" spans="2:8" s="115" customFormat="1" ht="51">
      <c r="B9" s="114" t="s">
        <v>258</v>
      </c>
      <c r="C9" s="113"/>
      <c r="D9" s="118"/>
      <c r="E9" s="119"/>
      <c r="F9" s="119"/>
      <c r="H9" s="120"/>
    </row>
    <row r="10" spans="2:8" s="115" customFormat="1" ht="15" customHeight="1">
      <c r="B10" s="114" t="s">
        <v>394</v>
      </c>
      <c r="C10" s="113"/>
      <c r="D10" s="113"/>
      <c r="E10" s="114"/>
      <c r="F10" s="114"/>
      <c r="H10" s="120"/>
    </row>
    <row r="11" spans="2:8" s="115" customFormat="1" ht="12.75" customHeight="1">
      <c r="C11" s="113"/>
      <c r="D11" s="113"/>
      <c r="E11" s="114"/>
      <c r="F11" s="114"/>
      <c r="H11" s="120"/>
    </row>
    <row r="12" spans="2:8" s="115" customFormat="1" ht="15" customHeight="1">
      <c r="B12" s="121" t="s">
        <v>259</v>
      </c>
      <c r="C12" s="113"/>
      <c r="D12" s="113"/>
      <c r="E12" s="114"/>
      <c r="F12" s="114"/>
    </row>
    <row r="13" spans="2:8" s="115" customFormat="1" ht="30" customHeight="1">
      <c r="B13" s="114" t="s">
        <v>395</v>
      </c>
      <c r="C13" s="113"/>
      <c r="D13" s="113"/>
      <c r="E13" s="114"/>
      <c r="F13" s="114"/>
      <c r="H13" s="120"/>
    </row>
    <row r="14" spans="2:8" s="122" customFormat="1" ht="12.75" customHeight="1">
      <c r="C14" s="123"/>
      <c r="D14" s="123"/>
      <c r="E14" s="124"/>
      <c r="F14" s="124"/>
      <c r="H14" s="125"/>
    </row>
    <row r="15" spans="2:8" s="122" customFormat="1" ht="12.75" customHeight="1">
      <c r="B15" s="121" t="s">
        <v>260</v>
      </c>
      <c r="C15" s="123"/>
      <c r="D15" s="123"/>
      <c r="E15" s="124"/>
      <c r="F15" s="124"/>
      <c r="H15" s="125"/>
    </row>
    <row r="16" spans="2:8" s="122" customFormat="1" ht="12.75" customHeight="1">
      <c r="B16" s="126" t="s">
        <v>487</v>
      </c>
      <c r="C16" s="123"/>
      <c r="D16" s="123"/>
      <c r="E16" s="124"/>
      <c r="F16" s="124"/>
      <c r="H16" s="125"/>
    </row>
    <row r="17" spans="2:8" s="122" customFormat="1" ht="12.75" customHeight="1">
      <c r="B17" s="126"/>
      <c r="C17" s="123"/>
      <c r="D17" s="123"/>
      <c r="E17" s="124"/>
      <c r="F17" s="124"/>
      <c r="H17" s="125"/>
    </row>
    <row r="18" spans="2:8" s="115" customFormat="1" ht="15" customHeight="1">
      <c r="B18" s="121" t="s">
        <v>261</v>
      </c>
      <c r="C18" s="113"/>
      <c r="D18" s="113"/>
      <c r="E18" s="114"/>
      <c r="F18" s="114"/>
    </row>
    <row r="19" spans="2:8" s="115" customFormat="1" ht="15.75">
      <c r="B19" s="114" t="s">
        <v>396</v>
      </c>
      <c r="C19" s="113"/>
      <c r="D19" s="113"/>
      <c r="E19" s="114"/>
      <c r="F19" s="114"/>
    </row>
    <row r="20" spans="2:8" s="115" customFormat="1" ht="15" customHeight="1">
      <c r="B20" s="122"/>
      <c r="C20" s="113"/>
      <c r="D20" s="113"/>
      <c r="E20" s="114"/>
      <c r="F20" s="114"/>
    </row>
    <row r="21" spans="2:8" s="115" customFormat="1" ht="15" customHeight="1">
      <c r="B21" s="121" t="s">
        <v>262</v>
      </c>
      <c r="C21" s="113"/>
      <c r="D21" s="113"/>
      <c r="E21" s="114"/>
      <c r="F21" s="114"/>
    </row>
    <row r="22" spans="2:8" s="115" customFormat="1" ht="51">
      <c r="B22" s="114" t="s">
        <v>397</v>
      </c>
      <c r="C22" s="113"/>
      <c r="D22" s="113"/>
      <c r="E22" s="114"/>
      <c r="F22" s="114"/>
    </row>
    <row r="23" spans="2:8" s="122" customFormat="1" ht="12.75" customHeight="1">
      <c r="C23" s="123"/>
      <c r="D23" s="123"/>
      <c r="E23" s="124"/>
      <c r="F23" s="124"/>
      <c r="H23" s="125"/>
    </row>
    <row r="24" spans="2:8" s="122" customFormat="1" ht="15" customHeight="1">
      <c r="B24" s="121" t="s">
        <v>263</v>
      </c>
      <c r="C24" s="123"/>
      <c r="D24" s="123"/>
      <c r="E24" s="124"/>
      <c r="F24" s="124"/>
    </row>
    <row r="25" spans="2:8" s="122" customFormat="1" ht="25.5">
      <c r="B25" s="114" t="s">
        <v>398</v>
      </c>
      <c r="C25" s="123"/>
      <c r="D25" s="123"/>
      <c r="E25" s="124"/>
      <c r="F25" s="124"/>
    </row>
    <row r="26" spans="2:8" s="122" customFormat="1" ht="12.75" customHeight="1">
      <c r="B26" s="127" t="s">
        <v>264</v>
      </c>
      <c r="C26" s="123"/>
      <c r="D26" s="123"/>
      <c r="E26" s="124"/>
      <c r="F26" s="124"/>
      <c r="H26" s="125"/>
    </row>
    <row r="27" spans="2:8" s="122" customFormat="1" ht="12.75" customHeight="1">
      <c r="B27" s="127" t="s">
        <v>265</v>
      </c>
      <c r="C27" s="123"/>
      <c r="D27" s="123"/>
      <c r="E27" s="124"/>
      <c r="F27" s="124"/>
      <c r="H27" s="125"/>
    </row>
    <row r="28" spans="2:8" s="122" customFormat="1" ht="12.75" customHeight="1">
      <c r="B28" s="127"/>
      <c r="C28" s="123"/>
      <c r="D28" s="123"/>
      <c r="E28" s="124"/>
      <c r="F28" s="124"/>
      <c r="H28" s="125"/>
    </row>
    <row r="29" spans="2:8" s="115" customFormat="1" ht="15" customHeight="1">
      <c r="B29" s="121" t="s">
        <v>266</v>
      </c>
      <c r="C29" s="113"/>
      <c r="D29" s="113"/>
      <c r="E29" s="114"/>
      <c r="F29" s="114"/>
    </row>
    <row r="30" spans="2:8" s="115" customFormat="1" ht="15.75">
      <c r="B30" s="108" t="s">
        <v>267</v>
      </c>
      <c r="C30" s="113"/>
      <c r="D30" s="113"/>
      <c r="E30" s="114"/>
      <c r="F30" s="114"/>
    </row>
    <row r="31" spans="2:8" s="115" customFormat="1" ht="15" customHeight="1">
      <c r="B31" s="127"/>
      <c r="C31" s="113"/>
      <c r="D31" s="113"/>
      <c r="E31" s="114"/>
      <c r="F31" s="114"/>
    </row>
    <row r="32" spans="2:8" s="115" customFormat="1" ht="15" customHeight="1">
      <c r="B32" s="128" t="s">
        <v>268</v>
      </c>
      <c r="C32" s="113"/>
      <c r="D32" s="113"/>
      <c r="E32" s="114"/>
      <c r="F32" s="114"/>
    </row>
    <row r="33" spans="2:8" s="115" customFormat="1" ht="25.5">
      <c r="B33" s="129" t="s">
        <v>269</v>
      </c>
      <c r="C33" s="113"/>
      <c r="D33" s="113"/>
      <c r="E33" s="114"/>
      <c r="F33" s="114"/>
    </row>
    <row r="34" spans="2:8" s="115" customFormat="1" ht="15" customHeight="1">
      <c r="B34" s="122"/>
      <c r="C34" s="113"/>
      <c r="D34" s="113"/>
      <c r="E34" s="114"/>
      <c r="F34" s="114"/>
    </row>
    <row r="35" spans="2:8" s="115" customFormat="1" ht="25.5">
      <c r="B35" s="114" t="s">
        <v>270</v>
      </c>
      <c r="C35" s="113"/>
      <c r="D35" s="113"/>
      <c r="E35" s="114"/>
      <c r="F35" s="114"/>
    </row>
    <row r="36" spans="2:8" s="115" customFormat="1" ht="15.75">
      <c r="B36" s="115" t="s">
        <v>67</v>
      </c>
      <c r="C36" s="113"/>
      <c r="D36" s="113"/>
      <c r="E36" s="114"/>
      <c r="F36" s="114"/>
    </row>
    <row r="37" spans="2:8" s="122" customFormat="1" ht="15.75">
      <c r="B37" s="115" t="s">
        <v>68</v>
      </c>
      <c r="C37" s="123"/>
      <c r="D37" s="123"/>
      <c r="E37" s="124"/>
      <c r="F37" s="124"/>
      <c r="H37" s="125"/>
    </row>
    <row r="38" spans="2:8" s="115" customFormat="1" ht="15.75">
      <c r="B38" s="121" t="s">
        <v>399</v>
      </c>
      <c r="C38" s="113"/>
      <c r="D38" s="113"/>
      <c r="E38" s="114"/>
      <c r="F38" s="114"/>
      <c r="H38" s="120"/>
    </row>
    <row r="39" spans="2:8" s="115" customFormat="1" ht="12.75" customHeight="1">
      <c r="B39" s="107"/>
      <c r="C39" s="113"/>
      <c r="D39" s="113"/>
      <c r="E39" s="114"/>
      <c r="F39" s="114"/>
      <c r="H39" s="120"/>
    </row>
    <row r="40" spans="2:8" s="122" customFormat="1" ht="12.75" customHeight="1">
      <c r="B40" s="123"/>
      <c r="C40" s="123"/>
      <c r="D40" s="123"/>
      <c r="E40" s="124"/>
      <c r="F40" s="124"/>
    </row>
    <row r="41" spans="2:8" s="122" customFormat="1" ht="12.75" customHeight="1">
      <c r="B41" s="130"/>
      <c r="C41" s="123"/>
      <c r="D41" s="123"/>
      <c r="E41" s="124"/>
      <c r="F41" s="124"/>
    </row>
    <row r="42" spans="2:8" s="122" customFormat="1" ht="12.75" customHeight="1">
      <c r="B42" s="130"/>
      <c r="C42" s="123"/>
      <c r="D42" s="123"/>
      <c r="E42" s="124"/>
      <c r="F42" s="124"/>
    </row>
    <row r="43" spans="2:8" s="122" customFormat="1" ht="12.75" customHeight="1">
      <c r="B43" s="130"/>
      <c r="C43" s="123"/>
      <c r="D43" s="123"/>
      <c r="E43" s="124"/>
      <c r="F43" s="124"/>
    </row>
    <row r="44" spans="2:8" s="122" customFormat="1" ht="12.75" customHeight="1">
      <c r="B44" s="130"/>
      <c r="C44" s="123"/>
      <c r="D44" s="123"/>
      <c r="E44" s="124"/>
      <c r="F44" s="124"/>
    </row>
    <row r="45" spans="2:8" ht="12.75" customHeight="1">
      <c r="B45" s="130"/>
      <c r="C45" s="131"/>
      <c r="D45" s="130"/>
      <c r="E45" s="132"/>
      <c r="F45" s="132"/>
    </row>
    <row r="46" spans="2:8" ht="12.75" customHeight="1">
      <c r="B46" s="130"/>
      <c r="C46" s="131"/>
      <c r="D46" s="130"/>
      <c r="E46" s="132"/>
      <c r="F46" s="132"/>
    </row>
    <row r="47" spans="2:8" ht="12.75" customHeight="1">
      <c r="B47" s="130"/>
      <c r="C47" s="131"/>
      <c r="D47" s="130"/>
      <c r="E47" s="132"/>
      <c r="F47" s="132"/>
    </row>
    <row r="48" spans="2:8" ht="12.75" customHeight="1">
      <c r="B48" s="130"/>
      <c r="C48" s="131"/>
      <c r="D48" s="130"/>
      <c r="E48" s="132"/>
      <c r="F48" s="132"/>
    </row>
    <row r="49" spans="2:6" ht="12.75" customHeight="1">
      <c r="B49" s="130"/>
      <c r="C49" s="131"/>
      <c r="D49" s="130"/>
      <c r="E49" s="132"/>
      <c r="F49" s="132"/>
    </row>
    <row r="50" spans="2:6" ht="12.75" customHeight="1">
      <c r="B50" s="130"/>
      <c r="C50" s="131"/>
      <c r="D50" s="130"/>
      <c r="E50" s="132"/>
      <c r="F50" s="132"/>
    </row>
    <row r="51" spans="2:6" ht="12.75" customHeight="1">
      <c r="B51" s="130"/>
      <c r="C51" s="131"/>
      <c r="D51" s="130"/>
      <c r="E51" s="132"/>
      <c r="F51" s="132"/>
    </row>
    <row r="52" spans="2:6" ht="12.75" customHeight="1">
      <c r="B52" s="130"/>
      <c r="C52" s="131"/>
      <c r="D52" s="130"/>
      <c r="E52" s="132"/>
      <c r="F52" s="132"/>
    </row>
    <row r="53" spans="2:6" ht="12.75" customHeight="1">
      <c r="B53" s="130"/>
      <c r="C53" s="131"/>
      <c r="D53" s="130"/>
      <c r="E53" s="132"/>
      <c r="F53" s="132"/>
    </row>
    <row r="54" spans="2:6" ht="12.75" customHeight="1">
      <c r="B54" s="130"/>
      <c r="C54" s="131"/>
      <c r="D54" s="130"/>
      <c r="E54" s="132"/>
      <c r="F54" s="132"/>
    </row>
    <row r="55" spans="2:6" ht="12.75" customHeight="1">
      <c r="B55" s="130"/>
      <c r="C55" s="131"/>
      <c r="D55" s="130"/>
      <c r="E55" s="132"/>
      <c r="F55" s="132"/>
    </row>
    <row r="56" spans="2:6" ht="12.75" customHeight="1">
      <c r="B56" s="130"/>
      <c r="C56" s="131"/>
      <c r="D56" s="130"/>
      <c r="E56" s="132"/>
      <c r="F56" s="132"/>
    </row>
    <row r="57" spans="2:6" ht="12.75" customHeight="1">
      <c r="B57" s="130"/>
      <c r="C57" s="131"/>
      <c r="D57" s="130"/>
      <c r="E57" s="132"/>
      <c r="F57" s="132"/>
    </row>
    <row r="58" spans="2:6" ht="12.75" customHeight="1">
      <c r="B58" s="130"/>
      <c r="C58" s="131"/>
      <c r="D58" s="130"/>
      <c r="E58" s="132"/>
      <c r="F58" s="132"/>
    </row>
    <row r="59" spans="2:6" ht="12.75" customHeight="1">
      <c r="B59" s="130"/>
      <c r="C59" s="131"/>
      <c r="D59" s="130"/>
      <c r="E59" s="132"/>
      <c r="F59" s="132"/>
    </row>
    <row r="60" spans="2:6" ht="12.75" customHeight="1">
      <c r="B60" s="130"/>
      <c r="C60" s="131"/>
      <c r="D60" s="130"/>
      <c r="E60" s="132"/>
      <c r="F60" s="132"/>
    </row>
    <row r="61" spans="2:6" ht="12.75" customHeight="1">
      <c r="B61" s="130"/>
      <c r="C61" s="131"/>
      <c r="D61" s="130"/>
      <c r="E61" s="132"/>
      <c r="F61" s="132"/>
    </row>
    <row r="62" spans="2:6" ht="12.75" customHeight="1">
      <c r="B62" s="130"/>
      <c r="C62" s="131"/>
      <c r="D62" s="130"/>
      <c r="E62" s="132"/>
      <c r="F62" s="132"/>
    </row>
    <row r="63" spans="2:6" ht="12.75" customHeight="1">
      <c r="B63" s="130"/>
      <c r="C63" s="131"/>
      <c r="D63" s="130"/>
      <c r="E63" s="132"/>
      <c r="F63" s="132"/>
    </row>
    <row r="64" spans="2:6" ht="12.75" customHeight="1">
      <c r="B64" s="130"/>
      <c r="C64" s="131"/>
      <c r="D64" s="130"/>
      <c r="E64" s="132"/>
      <c r="F64" s="132"/>
    </row>
    <row r="65" spans="2:6" ht="12.75" customHeight="1">
      <c r="B65" s="130"/>
      <c r="C65" s="131"/>
      <c r="D65" s="130"/>
      <c r="E65" s="132"/>
      <c r="F65" s="132"/>
    </row>
    <row r="66" spans="2:6" ht="12.75" customHeight="1">
      <c r="B66" s="130"/>
      <c r="C66" s="131"/>
      <c r="D66" s="130"/>
      <c r="E66" s="132"/>
      <c r="F66" s="132"/>
    </row>
    <row r="67" spans="2:6" ht="12.75" customHeight="1">
      <c r="B67" s="130"/>
      <c r="C67" s="131"/>
      <c r="D67" s="130"/>
      <c r="E67" s="132"/>
      <c r="F67" s="132"/>
    </row>
    <row r="68" spans="2:6" ht="12.75" customHeight="1">
      <c r="B68" s="130"/>
      <c r="C68" s="131"/>
      <c r="D68" s="130"/>
      <c r="E68" s="132"/>
      <c r="F68" s="132"/>
    </row>
    <row r="69" spans="2:6" ht="12.75" customHeight="1">
      <c r="B69" s="130"/>
      <c r="C69" s="131"/>
      <c r="D69" s="130"/>
      <c r="E69" s="132"/>
      <c r="F69" s="132"/>
    </row>
    <row r="70" spans="2:6" ht="12.75" customHeight="1">
      <c r="B70" s="130"/>
      <c r="C70" s="131"/>
      <c r="D70" s="130"/>
      <c r="E70" s="132"/>
      <c r="F70" s="132"/>
    </row>
    <row r="71" spans="2:6" ht="12.75" customHeight="1">
      <c r="B71" s="130"/>
      <c r="C71" s="131"/>
      <c r="D71" s="130"/>
      <c r="E71" s="132"/>
      <c r="F71" s="132"/>
    </row>
    <row r="72" spans="2:6" ht="12.75" customHeight="1">
      <c r="B72" s="130"/>
      <c r="C72" s="131"/>
      <c r="D72" s="130"/>
      <c r="E72" s="132"/>
      <c r="F72" s="132"/>
    </row>
    <row r="73" spans="2:6" ht="12.75" customHeight="1">
      <c r="B73" s="130"/>
      <c r="C73" s="131"/>
      <c r="D73" s="130"/>
      <c r="E73" s="132"/>
      <c r="F73" s="132"/>
    </row>
    <row r="74" spans="2:6" ht="12.75" customHeight="1">
      <c r="B74" s="130"/>
      <c r="C74" s="131"/>
      <c r="D74" s="130"/>
      <c r="E74" s="132"/>
      <c r="F74" s="132"/>
    </row>
    <row r="75" spans="2:6" ht="12.75" customHeight="1">
      <c r="B75" s="130"/>
      <c r="C75" s="131"/>
      <c r="D75" s="130"/>
      <c r="E75" s="132"/>
      <c r="F75" s="132"/>
    </row>
    <row r="76" spans="2:6" ht="12.75" customHeight="1">
      <c r="B76" s="130"/>
      <c r="C76" s="131"/>
      <c r="D76" s="130"/>
      <c r="E76" s="132"/>
      <c r="F76" s="132"/>
    </row>
    <row r="77" spans="2:6" ht="12.75" customHeight="1">
      <c r="B77" s="130"/>
      <c r="C77" s="131"/>
      <c r="D77" s="130"/>
      <c r="E77" s="132"/>
      <c r="F77" s="132"/>
    </row>
    <row r="78" spans="2:6" ht="12.75" customHeight="1">
      <c r="B78" s="130"/>
      <c r="C78" s="131"/>
      <c r="D78" s="130"/>
      <c r="E78" s="132"/>
      <c r="F78" s="132"/>
    </row>
    <row r="79" spans="2:6" ht="12.75" customHeight="1">
      <c r="B79" s="130"/>
      <c r="C79" s="131"/>
      <c r="D79" s="130"/>
      <c r="E79" s="132"/>
      <c r="F79" s="132"/>
    </row>
    <row r="80" spans="2:6" ht="12.75" customHeight="1">
      <c r="B80" s="130"/>
      <c r="C80" s="131"/>
      <c r="D80" s="130"/>
      <c r="E80" s="132"/>
      <c r="F80" s="132"/>
    </row>
    <row r="81" spans="2:6" ht="12.75" customHeight="1">
      <c r="B81" s="130"/>
      <c r="C81" s="131"/>
      <c r="D81" s="130"/>
      <c r="E81" s="132"/>
      <c r="F81" s="132"/>
    </row>
    <row r="82" spans="2:6" ht="12.75" customHeight="1">
      <c r="B82" s="130"/>
      <c r="C82" s="131"/>
      <c r="D82" s="130"/>
      <c r="E82" s="132"/>
      <c r="F82" s="132"/>
    </row>
    <row r="83" spans="2:6" ht="12.75" customHeight="1">
      <c r="B83" s="130"/>
      <c r="C83" s="131"/>
      <c r="D83" s="130"/>
      <c r="E83" s="132"/>
      <c r="F83" s="132"/>
    </row>
    <row r="84" spans="2:6" ht="12.75" customHeight="1">
      <c r="B84" s="130"/>
      <c r="C84" s="131"/>
      <c r="D84" s="130"/>
      <c r="E84" s="132"/>
      <c r="F84" s="132"/>
    </row>
    <row r="85" spans="2:6" ht="12.75" customHeight="1">
      <c r="B85" s="130"/>
      <c r="C85" s="131"/>
      <c r="D85" s="130"/>
      <c r="E85" s="132"/>
      <c r="F85" s="132"/>
    </row>
    <row r="86" spans="2:6" ht="12.75" customHeight="1">
      <c r="B86" s="130"/>
      <c r="C86" s="131"/>
      <c r="D86" s="130"/>
      <c r="E86" s="132"/>
      <c r="F86" s="132"/>
    </row>
    <row r="87" spans="2:6" ht="12.75" customHeight="1">
      <c r="B87" s="130"/>
      <c r="C87" s="131"/>
      <c r="D87" s="130"/>
      <c r="E87" s="132"/>
      <c r="F87" s="132"/>
    </row>
    <row r="88" spans="2:6" ht="12.75" customHeight="1">
      <c r="B88" s="130"/>
      <c r="C88" s="131"/>
      <c r="D88" s="130"/>
      <c r="E88" s="132"/>
      <c r="F88" s="132"/>
    </row>
    <row r="89" spans="2:6" ht="12.75" customHeight="1">
      <c r="B89" s="130"/>
      <c r="C89" s="131"/>
      <c r="D89" s="130"/>
      <c r="E89" s="132"/>
      <c r="F89" s="132"/>
    </row>
    <row r="90" spans="2:6" ht="12.75" customHeight="1">
      <c r="B90" s="130"/>
      <c r="C90" s="131"/>
      <c r="D90" s="130"/>
      <c r="E90" s="132"/>
      <c r="F90" s="132"/>
    </row>
    <row r="91" spans="2:6" ht="12.75" customHeight="1">
      <c r="B91" s="130"/>
      <c r="C91" s="131"/>
      <c r="D91" s="130"/>
      <c r="E91" s="132"/>
      <c r="F91" s="132"/>
    </row>
    <row r="92" spans="2:6" ht="12.75" customHeight="1">
      <c r="B92" s="130"/>
      <c r="C92" s="131"/>
      <c r="D92" s="130"/>
      <c r="E92" s="132"/>
      <c r="F92" s="132"/>
    </row>
    <row r="93" spans="2:6" ht="12.75" customHeight="1">
      <c r="B93" s="130"/>
      <c r="C93" s="131"/>
      <c r="D93" s="130"/>
      <c r="E93" s="132"/>
      <c r="F93" s="132"/>
    </row>
    <row r="94" spans="2:6" ht="12.75" customHeight="1">
      <c r="B94" s="130"/>
      <c r="C94" s="131"/>
      <c r="D94" s="130"/>
      <c r="E94" s="132"/>
      <c r="F94" s="132"/>
    </row>
    <row r="95" spans="2:6" ht="12.75" customHeight="1">
      <c r="B95" s="130"/>
      <c r="C95" s="131"/>
      <c r="D95" s="130"/>
      <c r="E95" s="132"/>
      <c r="F95" s="132"/>
    </row>
    <row r="96" spans="2:6" ht="12.75" customHeight="1">
      <c r="B96" s="130"/>
      <c r="C96" s="131"/>
      <c r="D96" s="130"/>
      <c r="E96" s="132"/>
      <c r="F96" s="132"/>
    </row>
    <row r="97" spans="2:6" ht="12.75" customHeight="1">
      <c r="B97" s="130"/>
      <c r="C97" s="131"/>
      <c r="D97" s="130"/>
      <c r="E97" s="132"/>
      <c r="F97" s="132"/>
    </row>
    <row r="98" spans="2:6" ht="12.75" customHeight="1">
      <c r="B98" s="130"/>
      <c r="C98" s="131"/>
      <c r="D98" s="130"/>
      <c r="E98" s="132"/>
      <c r="F98" s="132"/>
    </row>
    <row r="99" spans="2:6" ht="12.75" customHeight="1">
      <c r="B99" s="130"/>
      <c r="C99" s="131"/>
      <c r="D99" s="130"/>
      <c r="E99" s="132"/>
      <c r="F99" s="132"/>
    </row>
    <row r="100" spans="2:6" ht="12.75" customHeight="1">
      <c r="B100" s="130"/>
      <c r="C100" s="131"/>
      <c r="D100" s="130"/>
      <c r="E100" s="132"/>
      <c r="F100" s="132"/>
    </row>
    <row r="101" spans="2:6" ht="12.75" customHeight="1">
      <c r="B101" s="130"/>
      <c r="C101" s="131"/>
      <c r="D101" s="130"/>
      <c r="E101" s="132"/>
      <c r="F101" s="132"/>
    </row>
    <row r="102" spans="2:6" ht="12.75" customHeight="1">
      <c r="B102" s="130"/>
      <c r="C102" s="131"/>
      <c r="D102" s="130"/>
      <c r="E102" s="132"/>
      <c r="F102" s="132"/>
    </row>
    <row r="103" spans="2:6" ht="12.75" customHeight="1">
      <c r="B103" s="130"/>
      <c r="C103" s="131"/>
      <c r="D103" s="130"/>
      <c r="E103" s="132"/>
      <c r="F103" s="132"/>
    </row>
    <row r="104" spans="2:6" ht="12.75" customHeight="1">
      <c r="B104" s="130"/>
      <c r="C104" s="131"/>
      <c r="D104" s="130"/>
      <c r="E104" s="132"/>
      <c r="F104" s="132"/>
    </row>
    <row r="105" spans="2:6" ht="12.75" customHeight="1">
      <c r="B105" s="130"/>
      <c r="C105" s="131"/>
      <c r="D105" s="130"/>
      <c r="E105" s="132"/>
      <c r="F105" s="132"/>
    </row>
    <row r="106" spans="2:6" ht="12.75" customHeight="1">
      <c r="B106" s="130"/>
      <c r="C106" s="131"/>
      <c r="D106" s="130"/>
      <c r="E106" s="132"/>
      <c r="F106" s="132"/>
    </row>
    <row r="107" spans="2:6" ht="12.75" customHeight="1">
      <c r="B107" s="130"/>
      <c r="C107" s="131"/>
      <c r="D107" s="130"/>
      <c r="E107" s="132"/>
      <c r="F107" s="132"/>
    </row>
    <row r="108" spans="2:6" ht="12.75" customHeight="1">
      <c r="B108" s="130"/>
      <c r="C108" s="131"/>
      <c r="D108" s="130"/>
      <c r="E108" s="132"/>
      <c r="F108" s="132"/>
    </row>
    <row r="109" spans="2:6" ht="12.75" customHeight="1">
      <c r="B109" s="130"/>
      <c r="C109" s="131"/>
      <c r="D109" s="130"/>
      <c r="E109" s="132"/>
      <c r="F109" s="132"/>
    </row>
    <row r="110" spans="2:6" ht="12.75" customHeight="1">
      <c r="B110" s="130"/>
      <c r="C110" s="131"/>
      <c r="D110" s="130"/>
      <c r="E110" s="132"/>
      <c r="F110" s="132"/>
    </row>
    <row r="111" spans="2:6" ht="12.75" customHeight="1">
      <c r="B111" s="130"/>
      <c r="C111" s="131"/>
      <c r="D111" s="130"/>
      <c r="E111" s="132"/>
      <c r="F111" s="132"/>
    </row>
    <row r="112" spans="2:6" ht="12.75" customHeight="1">
      <c r="B112" s="130"/>
      <c r="C112" s="131"/>
      <c r="D112" s="130"/>
      <c r="E112" s="132"/>
      <c r="F112" s="132"/>
    </row>
    <row r="113" spans="2:6" ht="12.75" customHeight="1">
      <c r="B113" s="130"/>
      <c r="C113" s="131"/>
      <c r="D113" s="130"/>
      <c r="E113" s="132"/>
      <c r="F113" s="132"/>
    </row>
    <row r="114" spans="2:6" ht="12.75" customHeight="1">
      <c r="B114" s="130"/>
      <c r="C114" s="131"/>
      <c r="D114" s="130"/>
      <c r="E114" s="132"/>
      <c r="F114" s="132"/>
    </row>
    <row r="115" spans="2:6" ht="12.75" customHeight="1">
      <c r="B115" s="130"/>
      <c r="C115" s="131"/>
      <c r="D115" s="130"/>
      <c r="E115" s="132"/>
      <c r="F115" s="132"/>
    </row>
    <row r="116" spans="2:6" ht="12.75" customHeight="1">
      <c r="B116" s="130"/>
      <c r="C116" s="131"/>
      <c r="D116" s="130"/>
      <c r="E116" s="132"/>
      <c r="F116" s="132"/>
    </row>
    <row r="117" spans="2:6" ht="12.75" customHeight="1">
      <c r="B117" s="130"/>
      <c r="C117" s="131"/>
      <c r="D117" s="130"/>
      <c r="E117" s="132"/>
      <c r="F117" s="132"/>
    </row>
    <row r="118" spans="2:6" ht="12.75" customHeight="1">
      <c r="B118" s="130"/>
      <c r="C118" s="131"/>
      <c r="D118" s="130"/>
      <c r="E118" s="132"/>
      <c r="F118" s="132"/>
    </row>
    <row r="119" spans="2:6" ht="12.75" customHeight="1">
      <c r="B119" s="132"/>
      <c r="C119" s="131"/>
      <c r="D119" s="130"/>
      <c r="E119" s="132"/>
      <c r="F119" s="132"/>
    </row>
    <row r="120" spans="2:6" ht="12.75" customHeight="1">
      <c r="B120" s="132"/>
      <c r="C120" s="131"/>
      <c r="D120" s="130"/>
      <c r="E120" s="132"/>
      <c r="F120" s="132"/>
    </row>
    <row r="121" spans="2:6" ht="12.75" customHeight="1">
      <c r="B121" s="132"/>
      <c r="C121" s="131"/>
      <c r="D121" s="130"/>
      <c r="E121" s="132"/>
      <c r="F121" s="132"/>
    </row>
    <row r="122" spans="2:6" ht="12.75" customHeight="1">
      <c r="B122" s="132"/>
      <c r="C122" s="131"/>
      <c r="D122" s="130"/>
      <c r="E122" s="132"/>
      <c r="F122" s="132"/>
    </row>
    <row r="123" spans="2:6" ht="12.75" customHeight="1">
      <c r="B123" s="132"/>
      <c r="C123" s="134"/>
      <c r="D123" s="132"/>
      <c r="E123" s="132"/>
      <c r="F123" s="132"/>
    </row>
    <row r="124" spans="2:6" ht="12.75" customHeight="1">
      <c r="B124" s="132"/>
      <c r="C124" s="134"/>
      <c r="D124" s="132"/>
      <c r="E124" s="132"/>
      <c r="F124" s="132"/>
    </row>
    <row r="125" spans="2:6" ht="12.75" customHeight="1">
      <c r="B125" s="132"/>
      <c r="C125" s="134"/>
      <c r="D125" s="132"/>
      <c r="E125" s="132"/>
      <c r="F125" s="132"/>
    </row>
    <row r="126" spans="2:6" ht="12.75" customHeight="1">
      <c r="B126" s="132"/>
      <c r="C126" s="134"/>
      <c r="D126" s="132"/>
      <c r="E126" s="132"/>
      <c r="F126" s="132"/>
    </row>
    <row r="127" spans="2:6" ht="12.75" customHeight="1">
      <c r="B127" s="132"/>
      <c r="C127" s="134"/>
      <c r="D127" s="132"/>
      <c r="E127" s="132"/>
      <c r="F127" s="132"/>
    </row>
    <row r="128" spans="2:6" ht="12.75" customHeight="1">
      <c r="B128" s="132"/>
      <c r="C128" s="134"/>
      <c r="D128" s="132"/>
      <c r="E128" s="132"/>
      <c r="F128" s="132"/>
    </row>
    <row r="129" spans="2:6" ht="12.75" customHeight="1">
      <c r="B129" s="132"/>
      <c r="C129" s="134"/>
      <c r="D129" s="132"/>
      <c r="E129" s="132"/>
      <c r="F129" s="132"/>
    </row>
    <row r="130" spans="2:6" ht="12.75" customHeight="1">
      <c r="B130" s="132"/>
      <c r="C130" s="134"/>
      <c r="D130" s="132"/>
      <c r="E130" s="132"/>
      <c r="F130" s="132"/>
    </row>
    <row r="131" spans="2:6" ht="12.75" customHeight="1">
      <c r="B131" s="132"/>
      <c r="C131" s="134"/>
      <c r="D131" s="132"/>
      <c r="E131" s="132"/>
      <c r="F131" s="132"/>
    </row>
    <row r="132" spans="2:6" ht="12.75" customHeight="1">
      <c r="B132" s="132"/>
      <c r="C132" s="134"/>
      <c r="D132" s="132"/>
      <c r="E132" s="132"/>
      <c r="F132" s="132"/>
    </row>
    <row r="133" spans="2:6" ht="12.75" customHeight="1">
      <c r="B133" s="132"/>
      <c r="C133" s="134"/>
      <c r="D133" s="132"/>
      <c r="E133" s="132"/>
      <c r="F133" s="132"/>
    </row>
    <row r="134" spans="2:6" ht="12.75" customHeight="1">
      <c r="B134" s="132"/>
      <c r="C134" s="134"/>
      <c r="D134" s="132"/>
      <c r="E134" s="132"/>
      <c r="F134" s="132"/>
    </row>
    <row r="135" spans="2:6" ht="12.75" customHeight="1">
      <c r="B135" s="132"/>
      <c r="C135" s="134"/>
      <c r="D135" s="132"/>
      <c r="E135" s="132"/>
      <c r="F135" s="132"/>
    </row>
    <row r="136" spans="2:6" ht="12.75" customHeight="1">
      <c r="B136" s="132"/>
      <c r="C136" s="134"/>
      <c r="D136" s="132"/>
      <c r="E136" s="132"/>
      <c r="F136" s="132"/>
    </row>
    <row r="137" spans="2:6" ht="12.75" customHeight="1">
      <c r="B137" s="132"/>
      <c r="C137" s="134"/>
      <c r="D137" s="132"/>
      <c r="E137" s="132"/>
      <c r="F137" s="132"/>
    </row>
    <row r="138" spans="2:6" ht="12.75" customHeight="1">
      <c r="B138" s="132"/>
      <c r="C138" s="134"/>
      <c r="D138" s="132"/>
      <c r="E138" s="132"/>
      <c r="F138" s="132"/>
    </row>
    <row r="139" spans="2:6" ht="12.75" customHeight="1">
      <c r="B139" s="132"/>
      <c r="C139" s="134"/>
      <c r="D139" s="132"/>
      <c r="E139" s="132"/>
      <c r="F139" s="132"/>
    </row>
    <row r="140" spans="2:6" ht="12.75" customHeight="1">
      <c r="B140" s="132"/>
      <c r="C140" s="134"/>
      <c r="D140" s="132"/>
      <c r="E140" s="132"/>
      <c r="F140" s="132"/>
    </row>
    <row r="141" spans="2:6" ht="12.75" customHeight="1">
      <c r="B141" s="132"/>
      <c r="C141" s="134"/>
      <c r="D141" s="132"/>
      <c r="E141" s="132"/>
      <c r="F141" s="132"/>
    </row>
    <row r="142" spans="2:6" ht="12.75" customHeight="1">
      <c r="B142" s="132"/>
      <c r="C142" s="134"/>
      <c r="D142" s="132"/>
      <c r="E142" s="132"/>
      <c r="F142" s="132"/>
    </row>
    <row r="143" spans="2:6" ht="12.75" customHeight="1">
      <c r="B143" s="132"/>
      <c r="C143" s="134"/>
      <c r="D143" s="132"/>
      <c r="E143" s="132"/>
      <c r="F143" s="132"/>
    </row>
    <row r="144" spans="2:6" ht="12.75" customHeight="1">
      <c r="B144" s="132"/>
      <c r="C144" s="134"/>
      <c r="D144" s="132"/>
      <c r="E144" s="132"/>
      <c r="F144" s="132"/>
    </row>
    <row r="145" spans="2:6" ht="12.75" customHeight="1">
      <c r="B145" s="132"/>
      <c r="C145" s="134"/>
      <c r="D145" s="132"/>
      <c r="E145" s="132"/>
      <c r="F145" s="132"/>
    </row>
    <row r="146" spans="2:6" ht="12.75" customHeight="1">
      <c r="B146" s="132"/>
      <c r="C146" s="134"/>
      <c r="D146" s="132"/>
      <c r="E146" s="132"/>
      <c r="F146" s="132"/>
    </row>
    <row r="147" spans="2:6" ht="12.75" customHeight="1">
      <c r="B147" s="132"/>
      <c r="C147" s="134"/>
      <c r="D147" s="132"/>
      <c r="E147" s="132"/>
      <c r="F147" s="132"/>
    </row>
    <row r="148" spans="2:6" ht="12.75" customHeight="1">
      <c r="B148" s="132"/>
      <c r="C148" s="134"/>
      <c r="D148" s="132"/>
      <c r="E148" s="132"/>
      <c r="F148" s="132"/>
    </row>
    <row r="149" spans="2:6" ht="12.75" customHeight="1">
      <c r="B149" s="132"/>
      <c r="C149" s="134"/>
      <c r="D149" s="132"/>
      <c r="E149" s="132"/>
      <c r="F149" s="132"/>
    </row>
    <row r="150" spans="2:6" ht="12.75" customHeight="1">
      <c r="B150" s="132"/>
      <c r="C150" s="134"/>
      <c r="D150" s="132"/>
      <c r="E150" s="132"/>
      <c r="F150" s="132"/>
    </row>
    <row r="151" spans="2:6" ht="12.75" customHeight="1">
      <c r="B151" s="132"/>
      <c r="C151" s="134"/>
      <c r="D151" s="132"/>
      <c r="E151" s="132"/>
      <c r="F151" s="132"/>
    </row>
    <row r="152" spans="2:6" ht="12.75" customHeight="1">
      <c r="B152" s="132"/>
      <c r="C152" s="134"/>
      <c r="D152" s="132"/>
      <c r="E152" s="132"/>
      <c r="F152" s="132"/>
    </row>
    <row r="153" spans="2:6" ht="12.75" customHeight="1">
      <c r="B153" s="132"/>
      <c r="C153" s="134"/>
      <c r="D153" s="132"/>
      <c r="E153" s="132"/>
      <c r="F153" s="132"/>
    </row>
    <row r="154" spans="2:6" ht="12.75" customHeight="1">
      <c r="B154" s="132"/>
      <c r="C154" s="134"/>
      <c r="D154" s="132"/>
      <c r="E154" s="132"/>
      <c r="F154" s="132"/>
    </row>
    <row r="155" spans="2:6" ht="12.75" customHeight="1">
      <c r="B155" s="132"/>
      <c r="C155" s="134"/>
      <c r="D155" s="132"/>
      <c r="E155" s="132"/>
      <c r="F155" s="132"/>
    </row>
    <row r="156" spans="2:6" ht="12.75" customHeight="1">
      <c r="B156" s="132"/>
      <c r="C156" s="134"/>
      <c r="D156" s="132"/>
      <c r="E156" s="132"/>
      <c r="F156" s="132"/>
    </row>
    <row r="157" spans="2:6" ht="12.75" customHeight="1">
      <c r="B157" s="132"/>
      <c r="C157" s="134"/>
      <c r="D157" s="132"/>
      <c r="E157" s="132"/>
      <c r="F157" s="132"/>
    </row>
    <row r="158" spans="2:6" ht="12.75" customHeight="1">
      <c r="B158" s="132"/>
      <c r="C158" s="134"/>
      <c r="D158" s="132"/>
      <c r="E158" s="132"/>
      <c r="F158" s="132"/>
    </row>
    <row r="159" spans="2:6" ht="12.75" customHeight="1">
      <c r="B159" s="132"/>
      <c r="C159" s="134"/>
      <c r="D159" s="132"/>
      <c r="E159" s="132"/>
      <c r="F159" s="132"/>
    </row>
    <row r="160" spans="2:6" ht="12.75" customHeight="1">
      <c r="B160" s="132"/>
      <c r="C160" s="134"/>
      <c r="D160" s="132"/>
      <c r="E160" s="132"/>
      <c r="F160" s="132"/>
    </row>
    <row r="161" spans="2:6" ht="12.75" customHeight="1">
      <c r="B161" s="132"/>
      <c r="C161" s="134"/>
      <c r="D161" s="132"/>
      <c r="E161" s="132"/>
      <c r="F161" s="132"/>
    </row>
    <row r="162" spans="2:6" ht="12.75" customHeight="1">
      <c r="B162" s="132"/>
      <c r="C162" s="134"/>
      <c r="D162" s="132"/>
      <c r="E162" s="132"/>
      <c r="F162" s="132"/>
    </row>
    <row r="163" spans="2:6" ht="12.75" customHeight="1">
      <c r="B163" s="132"/>
      <c r="C163" s="134"/>
      <c r="D163" s="132"/>
      <c r="E163" s="132"/>
      <c r="F163" s="132"/>
    </row>
    <row r="164" spans="2:6" ht="12.75" customHeight="1">
      <c r="B164" s="132"/>
      <c r="C164" s="134"/>
      <c r="D164" s="132"/>
      <c r="E164" s="132"/>
      <c r="F164" s="132"/>
    </row>
    <row r="165" spans="2:6" ht="12.75" customHeight="1">
      <c r="B165" s="132"/>
      <c r="C165" s="134"/>
      <c r="D165" s="132"/>
      <c r="E165" s="132"/>
      <c r="F165" s="132"/>
    </row>
    <row r="166" spans="2:6" ht="12.75" customHeight="1">
      <c r="B166" s="132"/>
      <c r="C166" s="134"/>
      <c r="D166" s="132"/>
      <c r="E166" s="132"/>
      <c r="F166" s="132"/>
    </row>
    <row r="167" spans="2:6" ht="12.75" customHeight="1">
      <c r="B167" s="132"/>
      <c r="C167" s="134"/>
      <c r="D167" s="132"/>
      <c r="E167" s="132"/>
      <c r="F167" s="132"/>
    </row>
    <row r="168" spans="2:6" ht="12.75" customHeight="1">
      <c r="B168" s="132"/>
      <c r="C168" s="134"/>
      <c r="D168" s="132"/>
      <c r="E168" s="132"/>
      <c r="F168" s="132"/>
    </row>
    <row r="169" spans="2:6" ht="12.75" customHeight="1">
      <c r="B169" s="132"/>
      <c r="C169" s="134"/>
      <c r="D169" s="132"/>
      <c r="E169" s="132"/>
      <c r="F169" s="132"/>
    </row>
    <row r="170" spans="2:6" ht="12.75" customHeight="1">
      <c r="B170" s="132"/>
      <c r="C170" s="134"/>
      <c r="D170" s="132"/>
      <c r="E170" s="132"/>
      <c r="F170" s="132"/>
    </row>
    <row r="171" spans="2:6" ht="12.75" customHeight="1">
      <c r="B171" s="132"/>
      <c r="C171" s="134"/>
      <c r="D171" s="132"/>
      <c r="E171" s="132"/>
      <c r="F171" s="132"/>
    </row>
    <row r="172" spans="2:6" ht="12.75" customHeight="1">
      <c r="B172" s="132"/>
      <c r="C172" s="134"/>
      <c r="D172" s="132"/>
      <c r="E172" s="132"/>
      <c r="F172" s="132"/>
    </row>
    <row r="173" spans="2:6" ht="12.75" customHeight="1">
      <c r="B173" s="132"/>
      <c r="C173" s="134"/>
      <c r="D173" s="132"/>
      <c r="E173" s="132"/>
      <c r="F173" s="132"/>
    </row>
    <row r="174" spans="2:6" ht="12.75" customHeight="1">
      <c r="B174" s="132"/>
      <c r="C174" s="134"/>
      <c r="D174" s="132"/>
      <c r="E174" s="132"/>
      <c r="F174" s="132"/>
    </row>
    <row r="175" spans="2:6" ht="12.75" customHeight="1">
      <c r="B175" s="132"/>
      <c r="C175" s="134"/>
      <c r="D175" s="132"/>
      <c r="E175" s="132"/>
      <c r="F175" s="132"/>
    </row>
    <row r="176" spans="2:6" ht="12.75" customHeight="1">
      <c r="B176" s="132"/>
      <c r="C176" s="134"/>
      <c r="D176" s="132"/>
      <c r="E176" s="132"/>
      <c r="F176" s="132"/>
    </row>
    <row r="177" spans="2:6" ht="12.75" customHeight="1">
      <c r="B177" s="132"/>
      <c r="C177" s="134"/>
      <c r="D177" s="132"/>
      <c r="E177" s="132"/>
      <c r="F177" s="132"/>
    </row>
    <row r="178" spans="2:6" ht="12.75" customHeight="1">
      <c r="B178" s="132"/>
      <c r="C178" s="134"/>
      <c r="D178" s="132"/>
      <c r="E178" s="132"/>
      <c r="F178" s="132"/>
    </row>
    <row r="179" spans="2:6" ht="12.75" customHeight="1">
      <c r="B179" s="132"/>
      <c r="C179" s="134"/>
      <c r="D179" s="132"/>
      <c r="E179" s="132"/>
      <c r="F179" s="132"/>
    </row>
    <row r="180" spans="2:6" ht="12.75" customHeight="1">
      <c r="B180" s="132"/>
      <c r="C180" s="134"/>
      <c r="D180" s="132"/>
      <c r="E180" s="132"/>
      <c r="F180" s="132"/>
    </row>
    <row r="181" spans="2:6" ht="12.75" customHeight="1">
      <c r="B181" s="132"/>
      <c r="C181" s="134"/>
      <c r="D181" s="132"/>
      <c r="E181" s="132"/>
      <c r="F181" s="132"/>
    </row>
    <row r="182" spans="2:6" ht="12.75" customHeight="1">
      <c r="B182" s="132"/>
      <c r="C182" s="134"/>
      <c r="D182" s="132"/>
      <c r="E182" s="132"/>
      <c r="F182" s="132"/>
    </row>
    <row r="183" spans="2:6" ht="12.75" customHeight="1">
      <c r="B183" s="132"/>
      <c r="C183" s="134"/>
      <c r="D183" s="132"/>
      <c r="E183" s="132"/>
      <c r="F183" s="132"/>
    </row>
    <row r="184" spans="2:6" ht="12.75" customHeight="1">
      <c r="B184" s="132"/>
      <c r="C184" s="134"/>
      <c r="D184" s="132"/>
      <c r="E184" s="132"/>
      <c r="F184" s="132"/>
    </row>
    <row r="185" spans="2:6" ht="12.75" customHeight="1">
      <c r="B185" s="132"/>
      <c r="C185" s="134"/>
      <c r="D185" s="132"/>
      <c r="E185" s="132"/>
      <c r="F185" s="132"/>
    </row>
    <row r="186" spans="2:6" ht="12.75" customHeight="1">
      <c r="B186" s="132"/>
      <c r="C186" s="134"/>
      <c r="D186" s="132"/>
      <c r="E186" s="132"/>
      <c r="F186" s="132"/>
    </row>
    <row r="187" spans="2:6" ht="12.75" customHeight="1">
      <c r="B187" s="132"/>
      <c r="C187" s="134"/>
      <c r="D187" s="132"/>
      <c r="E187" s="132"/>
      <c r="F187" s="132"/>
    </row>
    <row r="188" spans="2:6" ht="12.75" customHeight="1">
      <c r="B188" s="132"/>
      <c r="C188" s="134"/>
      <c r="D188" s="132"/>
      <c r="E188" s="132"/>
      <c r="F188" s="132"/>
    </row>
    <row r="189" spans="2:6" ht="12.75" customHeight="1">
      <c r="B189" s="132"/>
      <c r="C189" s="134"/>
      <c r="D189" s="132"/>
      <c r="E189" s="132"/>
      <c r="F189" s="132"/>
    </row>
    <row r="190" spans="2:6" ht="12.75" customHeight="1">
      <c r="B190" s="132"/>
      <c r="C190" s="134"/>
      <c r="D190" s="132"/>
      <c r="E190" s="132"/>
      <c r="F190" s="132"/>
    </row>
    <row r="191" spans="2:6" ht="12.75" customHeight="1">
      <c r="B191" s="132"/>
      <c r="C191" s="134"/>
      <c r="D191" s="132"/>
      <c r="E191" s="132"/>
      <c r="F191" s="132"/>
    </row>
    <row r="192" spans="2:6" ht="12.75" customHeight="1">
      <c r="B192" s="132"/>
      <c r="C192" s="134"/>
      <c r="D192" s="132"/>
      <c r="E192" s="132"/>
      <c r="F192" s="132"/>
    </row>
    <row r="193" spans="2:6" ht="12.75" customHeight="1">
      <c r="B193" s="132"/>
      <c r="C193" s="134"/>
      <c r="D193" s="132"/>
      <c r="E193" s="132"/>
      <c r="F193" s="132"/>
    </row>
    <row r="194" spans="2:6" ht="12.75" customHeight="1">
      <c r="B194" s="132"/>
      <c r="C194" s="134"/>
      <c r="D194" s="132"/>
      <c r="E194" s="132"/>
      <c r="F194" s="132"/>
    </row>
    <row r="195" spans="2:6" ht="12.75" customHeight="1">
      <c r="B195" s="132"/>
      <c r="C195" s="134"/>
      <c r="D195" s="132"/>
      <c r="E195" s="132"/>
      <c r="F195" s="132"/>
    </row>
    <row r="196" spans="2:6" ht="12.75" customHeight="1">
      <c r="B196" s="132"/>
      <c r="C196" s="134"/>
      <c r="D196" s="132"/>
      <c r="E196" s="132"/>
      <c r="F196" s="132"/>
    </row>
    <row r="197" spans="2:6" ht="12.75" customHeight="1">
      <c r="B197" s="132"/>
      <c r="C197" s="134"/>
      <c r="D197" s="132"/>
      <c r="E197" s="132"/>
      <c r="F197" s="132"/>
    </row>
    <row r="198" spans="2:6" ht="12.75" customHeight="1">
      <c r="B198" s="132"/>
      <c r="C198" s="134"/>
      <c r="D198" s="132"/>
      <c r="E198" s="132"/>
      <c r="F198" s="132"/>
    </row>
    <row r="199" spans="2:6" ht="12.75" customHeight="1">
      <c r="B199" s="132"/>
      <c r="C199" s="134"/>
      <c r="D199" s="132"/>
      <c r="E199" s="132"/>
      <c r="F199" s="132"/>
    </row>
    <row r="200" spans="2:6" ht="12.75" customHeight="1">
      <c r="B200" s="132"/>
      <c r="C200" s="134"/>
      <c r="D200" s="132"/>
      <c r="E200" s="132"/>
      <c r="F200" s="132"/>
    </row>
    <row r="201" spans="2:6" ht="12.75" customHeight="1">
      <c r="B201" s="132"/>
      <c r="C201" s="134"/>
      <c r="D201" s="132"/>
      <c r="E201" s="132"/>
      <c r="F201" s="132"/>
    </row>
    <row r="202" spans="2:6" ht="12.75" customHeight="1">
      <c r="B202" s="132"/>
      <c r="C202" s="134"/>
      <c r="D202" s="132"/>
      <c r="E202" s="132"/>
      <c r="F202" s="132"/>
    </row>
    <row r="203" spans="2:6" ht="12.75" customHeight="1">
      <c r="B203" s="132"/>
      <c r="C203" s="134"/>
      <c r="D203" s="132"/>
      <c r="E203" s="132"/>
      <c r="F203" s="132"/>
    </row>
    <row r="204" spans="2:6" ht="12.75" customHeight="1">
      <c r="B204" s="132"/>
      <c r="C204" s="134"/>
      <c r="D204" s="132"/>
      <c r="E204" s="132"/>
      <c r="F204" s="132"/>
    </row>
    <row r="205" spans="2:6" ht="12.75" customHeight="1">
      <c r="B205" s="132"/>
      <c r="C205" s="134"/>
      <c r="D205" s="132"/>
      <c r="E205" s="132"/>
      <c r="F205" s="132"/>
    </row>
    <row r="206" spans="2:6" ht="12.75" customHeight="1">
      <c r="B206" s="132"/>
      <c r="C206" s="134"/>
      <c r="D206" s="132"/>
      <c r="E206" s="132"/>
      <c r="F206" s="132"/>
    </row>
    <row r="207" spans="2:6" ht="12.75" customHeight="1">
      <c r="B207" s="132"/>
      <c r="C207" s="134"/>
      <c r="D207" s="132"/>
      <c r="E207" s="132"/>
      <c r="F207" s="132"/>
    </row>
    <row r="208" spans="2:6" ht="12.75" customHeight="1">
      <c r="B208" s="132"/>
      <c r="C208" s="134"/>
      <c r="D208" s="132"/>
      <c r="E208" s="132"/>
      <c r="F208" s="132"/>
    </row>
    <row r="209" spans="2:6" ht="12.75" customHeight="1">
      <c r="B209" s="132"/>
      <c r="C209" s="134"/>
      <c r="D209" s="132"/>
      <c r="E209" s="132"/>
      <c r="F209" s="132"/>
    </row>
    <row r="210" spans="2:6" ht="12.75" customHeight="1">
      <c r="B210" s="132"/>
      <c r="C210" s="134"/>
      <c r="D210" s="132"/>
      <c r="E210" s="132"/>
      <c r="F210" s="132"/>
    </row>
    <row r="211" spans="2:6" ht="12.75" customHeight="1">
      <c r="B211" s="132"/>
      <c r="C211" s="134"/>
      <c r="D211" s="132"/>
      <c r="E211" s="132"/>
      <c r="F211" s="132"/>
    </row>
    <row r="212" spans="2:6" ht="12.75" customHeight="1">
      <c r="B212" s="132"/>
      <c r="C212" s="134"/>
      <c r="D212" s="132"/>
      <c r="E212" s="132"/>
      <c r="F212" s="132"/>
    </row>
    <row r="213" spans="2:6" ht="12.75" customHeight="1">
      <c r="B213" s="132"/>
      <c r="C213" s="134"/>
      <c r="D213" s="132"/>
      <c r="E213" s="132"/>
      <c r="F213" s="132"/>
    </row>
    <row r="214" spans="2:6" ht="12.75" customHeight="1">
      <c r="B214" s="132"/>
      <c r="C214" s="134"/>
      <c r="D214" s="132"/>
      <c r="E214" s="132"/>
      <c r="F214" s="132"/>
    </row>
    <row r="215" spans="2:6" ht="12.75" customHeight="1">
      <c r="B215" s="132"/>
      <c r="C215" s="134"/>
      <c r="D215" s="132"/>
      <c r="E215" s="132"/>
      <c r="F215" s="132"/>
    </row>
    <row r="216" spans="2:6" ht="12.75" customHeight="1">
      <c r="B216" s="132"/>
      <c r="C216" s="134"/>
      <c r="D216" s="132"/>
      <c r="E216" s="132"/>
      <c r="F216" s="132"/>
    </row>
    <row r="217" spans="2:6" ht="12.75" customHeight="1">
      <c r="B217" s="132"/>
      <c r="C217" s="134"/>
      <c r="D217" s="132"/>
      <c r="E217" s="132"/>
      <c r="F217" s="132"/>
    </row>
    <row r="218" spans="2:6" ht="12.75" customHeight="1">
      <c r="B218" s="132"/>
      <c r="C218" s="134"/>
      <c r="D218" s="132"/>
      <c r="E218" s="132"/>
      <c r="F218" s="132"/>
    </row>
    <row r="219" spans="2:6" ht="12.75" customHeight="1">
      <c r="B219" s="132"/>
      <c r="C219" s="134"/>
      <c r="D219" s="132"/>
      <c r="E219" s="132"/>
      <c r="F219" s="132"/>
    </row>
    <row r="220" spans="2:6" ht="12.75" customHeight="1">
      <c r="B220" s="132"/>
      <c r="C220" s="134"/>
      <c r="D220" s="132"/>
      <c r="E220" s="132"/>
      <c r="F220" s="132"/>
    </row>
    <row r="221" spans="2:6" ht="12.75" customHeight="1">
      <c r="B221" s="132"/>
      <c r="C221" s="134"/>
      <c r="D221" s="132"/>
      <c r="E221" s="132"/>
      <c r="F221" s="132"/>
    </row>
    <row r="222" spans="2:6" ht="12.75" customHeight="1">
      <c r="B222" s="132"/>
      <c r="C222" s="134"/>
      <c r="D222" s="132"/>
      <c r="E222" s="132"/>
      <c r="F222" s="132"/>
    </row>
    <row r="223" spans="2:6" ht="12.75" customHeight="1">
      <c r="B223" s="132"/>
      <c r="C223" s="134"/>
      <c r="D223" s="132"/>
      <c r="E223" s="132"/>
      <c r="F223" s="132"/>
    </row>
    <row r="224" spans="2:6" ht="12.75" customHeight="1">
      <c r="B224" s="132"/>
      <c r="C224" s="134"/>
      <c r="D224" s="132"/>
      <c r="E224" s="132"/>
      <c r="F224" s="132"/>
    </row>
    <row r="225" spans="2:6" ht="12.75" customHeight="1">
      <c r="B225" s="132"/>
      <c r="C225" s="134"/>
      <c r="D225" s="132"/>
      <c r="E225" s="132"/>
      <c r="F225" s="132"/>
    </row>
    <row r="226" spans="2:6" ht="12.75" customHeight="1">
      <c r="B226" s="132"/>
      <c r="C226" s="134"/>
      <c r="D226" s="132"/>
      <c r="E226" s="132"/>
      <c r="F226" s="132"/>
    </row>
    <row r="227" spans="2:6" ht="12.75" customHeight="1">
      <c r="B227" s="132"/>
      <c r="C227" s="134"/>
      <c r="D227" s="132"/>
      <c r="E227" s="132"/>
      <c r="F227" s="132"/>
    </row>
    <row r="228" spans="2:6" ht="12.75" customHeight="1">
      <c r="B228" s="132"/>
      <c r="C228" s="134"/>
      <c r="D228" s="132"/>
      <c r="E228" s="132"/>
      <c r="F228" s="132"/>
    </row>
    <row r="229" spans="2:6" ht="12.75" customHeight="1">
      <c r="B229" s="132"/>
      <c r="C229" s="134"/>
      <c r="D229" s="132"/>
      <c r="E229" s="132"/>
      <c r="F229" s="132"/>
    </row>
    <row r="230" spans="2:6" ht="12.75" customHeight="1">
      <c r="B230" s="132"/>
      <c r="C230" s="134"/>
      <c r="D230" s="132"/>
      <c r="E230" s="132"/>
      <c r="F230" s="132"/>
    </row>
    <row r="231" spans="2:6" ht="12.75" customHeight="1">
      <c r="B231" s="132"/>
      <c r="C231" s="134"/>
      <c r="D231" s="132"/>
      <c r="E231" s="132"/>
      <c r="F231" s="132"/>
    </row>
    <row r="232" spans="2:6" ht="12.75" customHeight="1">
      <c r="B232" s="132"/>
      <c r="C232" s="134"/>
      <c r="D232" s="132"/>
      <c r="E232" s="132"/>
      <c r="F232" s="132"/>
    </row>
    <row r="233" spans="2:6" ht="12.75" customHeight="1">
      <c r="B233" s="132"/>
      <c r="C233" s="134"/>
      <c r="D233" s="132"/>
      <c r="E233" s="132"/>
      <c r="F233" s="132"/>
    </row>
    <row r="234" spans="2:6" ht="12.75" customHeight="1">
      <c r="B234" s="132"/>
      <c r="C234" s="134"/>
      <c r="D234" s="132"/>
      <c r="E234" s="132"/>
      <c r="F234" s="132"/>
    </row>
    <row r="235" spans="2:6" ht="12.75" customHeight="1">
      <c r="B235" s="132"/>
      <c r="C235" s="134"/>
      <c r="D235" s="132"/>
      <c r="E235" s="132"/>
      <c r="F235" s="132"/>
    </row>
    <row r="236" spans="2:6" ht="12.75" customHeight="1">
      <c r="B236" s="132"/>
      <c r="C236" s="134"/>
      <c r="D236" s="132"/>
      <c r="E236" s="132"/>
      <c r="F236" s="132"/>
    </row>
    <row r="237" spans="2:6" ht="12.75" customHeight="1">
      <c r="B237" s="132"/>
      <c r="C237" s="134"/>
      <c r="D237" s="132"/>
      <c r="E237" s="132"/>
      <c r="F237" s="132"/>
    </row>
    <row r="238" spans="2:6" ht="12.75" customHeight="1">
      <c r="B238" s="132"/>
      <c r="C238" s="134"/>
      <c r="D238" s="132"/>
      <c r="E238" s="132"/>
      <c r="F238" s="132"/>
    </row>
    <row r="239" spans="2:6" ht="12.75" customHeight="1">
      <c r="B239" s="132"/>
      <c r="C239" s="134"/>
      <c r="D239" s="132"/>
      <c r="E239" s="132"/>
      <c r="F239" s="132"/>
    </row>
    <row r="240" spans="2:6" ht="12.75" customHeight="1">
      <c r="B240" s="132"/>
      <c r="C240" s="134"/>
      <c r="D240" s="132"/>
      <c r="E240" s="132"/>
      <c r="F240" s="132"/>
    </row>
    <row r="241" spans="2:6" ht="12.75" customHeight="1">
      <c r="B241" s="132"/>
      <c r="C241" s="134"/>
      <c r="D241" s="132"/>
      <c r="E241" s="132"/>
      <c r="F241" s="132"/>
    </row>
    <row r="242" spans="2:6" ht="12.75" customHeight="1">
      <c r="B242" s="132"/>
      <c r="C242" s="134"/>
      <c r="D242" s="132"/>
      <c r="E242" s="132"/>
      <c r="F242" s="132"/>
    </row>
    <row r="243" spans="2:6" ht="12.75" customHeight="1">
      <c r="B243" s="132"/>
      <c r="C243" s="134"/>
      <c r="D243" s="132"/>
      <c r="E243" s="132"/>
      <c r="F243" s="132"/>
    </row>
    <row r="244" spans="2:6" ht="12.75" customHeight="1">
      <c r="B244" s="132"/>
      <c r="C244" s="134"/>
      <c r="D244" s="132"/>
      <c r="E244" s="132"/>
      <c r="F244" s="132"/>
    </row>
    <row r="245" spans="2:6" ht="12.75" customHeight="1">
      <c r="B245" s="132"/>
      <c r="C245" s="134"/>
      <c r="D245" s="132"/>
      <c r="E245" s="132"/>
      <c r="F245" s="132"/>
    </row>
    <row r="246" spans="2:6" ht="12.75" customHeight="1">
      <c r="B246" s="132"/>
      <c r="C246" s="134"/>
      <c r="D246" s="132"/>
      <c r="E246" s="132"/>
      <c r="F246" s="132"/>
    </row>
    <row r="247" spans="2:6" ht="12.75" customHeight="1">
      <c r="B247" s="132"/>
      <c r="C247" s="134"/>
      <c r="D247" s="132"/>
      <c r="E247" s="132"/>
      <c r="F247" s="132"/>
    </row>
    <row r="248" spans="2:6" ht="12.75" customHeight="1">
      <c r="B248" s="132"/>
      <c r="C248" s="134"/>
      <c r="D248" s="132"/>
      <c r="E248" s="132"/>
      <c r="F248" s="132"/>
    </row>
    <row r="249" spans="2:6" ht="12.75" customHeight="1">
      <c r="B249" s="132"/>
      <c r="C249" s="134"/>
      <c r="D249" s="132"/>
      <c r="E249" s="132"/>
      <c r="F249" s="132"/>
    </row>
    <row r="250" spans="2:6" ht="12.75" customHeight="1">
      <c r="B250" s="132"/>
      <c r="C250" s="134"/>
      <c r="D250" s="132"/>
      <c r="E250" s="132"/>
      <c r="F250" s="132"/>
    </row>
    <row r="251" spans="2:6" ht="12.75" customHeight="1">
      <c r="B251" s="132"/>
      <c r="C251" s="134"/>
      <c r="D251" s="132"/>
      <c r="E251" s="132"/>
      <c r="F251" s="132"/>
    </row>
    <row r="252" spans="2:6" ht="12.75" customHeight="1">
      <c r="B252" s="132"/>
      <c r="C252" s="134"/>
      <c r="D252" s="132"/>
      <c r="E252" s="132"/>
      <c r="F252" s="132"/>
    </row>
    <row r="253" spans="2:6" ht="12.75" customHeight="1">
      <c r="B253" s="132"/>
      <c r="C253" s="134"/>
      <c r="D253" s="132"/>
      <c r="E253" s="132"/>
      <c r="F253" s="132"/>
    </row>
    <row r="254" spans="2:6" ht="12.75" customHeight="1">
      <c r="B254" s="132"/>
      <c r="C254" s="134"/>
      <c r="D254" s="132"/>
      <c r="E254" s="132"/>
      <c r="F254" s="132"/>
    </row>
    <row r="255" spans="2:6" ht="12.75" customHeight="1">
      <c r="B255" s="132"/>
      <c r="C255" s="134"/>
      <c r="D255" s="132"/>
      <c r="E255" s="132"/>
      <c r="F255" s="132"/>
    </row>
    <row r="256" spans="2:6" ht="12.75" customHeight="1">
      <c r="B256" s="132"/>
      <c r="C256" s="134"/>
      <c r="D256" s="132"/>
      <c r="E256" s="132"/>
      <c r="F256" s="132"/>
    </row>
    <row r="257" spans="2:6" ht="12.75" customHeight="1">
      <c r="B257" s="132"/>
      <c r="C257" s="134"/>
      <c r="D257" s="132"/>
      <c r="E257" s="132"/>
      <c r="F257" s="132"/>
    </row>
    <row r="258" spans="2:6" ht="12.75" customHeight="1">
      <c r="B258" s="132"/>
      <c r="C258" s="134"/>
      <c r="D258" s="132"/>
      <c r="E258" s="132"/>
      <c r="F258" s="132"/>
    </row>
    <row r="259" spans="2:6" ht="12.75" customHeight="1">
      <c r="B259" s="132"/>
      <c r="C259" s="134"/>
      <c r="D259" s="132"/>
      <c r="E259" s="132"/>
      <c r="F259" s="132"/>
    </row>
    <row r="260" spans="2:6" ht="12.75" customHeight="1">
      <c r="B260" s="132"/>
      <c r="C260" s="134"/>
      <c r="D260" s="132"/>
      <c r="E260" s="132"/>
      <c r="F260" s="132"/>
    </row>
    <row r="261" spans="2:6" ht="12.75" customHeight="1">
      <c r="B261" s="132"/>
      <c r="C261" s="134"/>
      <c r="D261" s="132"/>
      <c r="E261" s="132"/>
      <c r="F261" s="132"/>
    </row>
    <row r="262" spans="2:6" ht="12.75" customHeight="1">
      <c r="B262" s="132"/>
      <c r="C262" s="134"/>
      <c r="D262" s="132"/>
      <c r="E262" s="132"/>
      <c r="F262" s="132"/>
    </row>
    <row r="263" spans="2:6" ht="12.75" customHeight="1">
      <c r="B263" s="132"/>
      <c r="C263" s="134"/>
      <c r="D263" s="132"/>
      <c r="E263" s="132"/>
      <c r="F263" s="132"/>
    </row>
    <row r="264" spans="2:6" ht="12.75" customHeight="1">
      <c r="B264" s="132"/>
      <c r="C264" s="134"/>
      <c r="D264" s="132"/>
      <c r="E264" s="132"/>
      <c r="F264" s="132"/>
    </row>
    <row r="265" spans="2:6" ht="12.75" customHeight="1">
      <c r="B265" s="132"/>
      <c r="C265" s="134"/>
      <c r="D265" s="132"/>
      <c r="E265" s="132"/>
      <c r="F265" s="132"/>
    </row>
    <row r="266" spans="2:6" ht="12.75" customHeight="1">
      <c r="B266" s="132"/>
      <c r="C266" s="134"/>
      <c r="D266" s="132"/>
      <c r="E266" s="132"/>
      <c r="F266" s="132"/>
    </row>
    <row r="267" spans="2:6" ht="12.75" customHeight="1">
      <c r="B267" s="132"/>
      <c r="C267" s="134"/>
      <c r="D267" s="132"/>
      <c r="E267" s="132"/>
      <c r="F267" s="132"/>
    </row>
    <row r="268" spans="2:6" ht="12.75" customHeight="1">
      <c r="B268" s="132"/>
      <c r="C268" s="134"/>
      <c r="D268" s="132"/>
      <c r="E268" s="132"/>
      <c r="F268" s="132"/>
    </row>
    <row r="269" spans="2:6" ht="12.75" customHeight="1">
      <c r="B269" s="132"/>
      <c r="C269" s="134"/>
      <c r="D269" s="132"/>
      <c r="E269" s="132"/>
      <c r="F269" s="132"/>
    </row>
    <row r="270" spans="2:6" ht="12.75" customHeight="1">
      <c r="B270" s="132"/>
      <c r="C270" s="134"/>
      <c r="D270" s="132"/>
      <c r="E270" s="132"/>
      <c r="F270" s="132"/>
    </row>
    <row r="271" spans="2:6" ht="12.75" customHeight="1">
      <c r="B271" s="132"/>
      <c r="C271" s="134"/>
      <c r="D271" s="132"/>
      <c r="E271" s="132"/>
      <c r="F271" s="132"/>
    </row>
    <row r="272" spans="2:6" ht="12.75" customHeight="1">
      <c r="B272" s="132"/>
      <c r="C272" s="134"/>
      <c r="D272" s="132"/>
      <c r="E272" s="132"/>
      <c r="F272" s="132"/>
    </row>
    <row r="273" spans="2:6" ht="12.75" customHeight="1">
      <c r="B273" s="132"/>
      <c r="C273" s="134"/>
      <c r="D273" s="132"/>
      <c r="E273" s="132"/>
      <c r="F273" s="132"/>
    </row>
    <row r="274" spans="2:6" ht="12.75" customHeight="1">
      <c r="B274" s="132"/>
      <c r="C274" s="134"/>
      <c r="D274" s="132"/>
      <c r="E274" s="132"/>
      <c r="F274" s="132"/>
    </row>
    <row r="275" spans="2:6" ht="12.75" customHeight="1">
      <c r="B275" s="132"/>
      <c r="C275" s="134"/>
      <c r="D275" s="132"/>
      <c r="E275" s="132"/>
      <c r="F275" s="132"/>
    </row>
    <row r="276" spans="2:6" ht="12.75" customHeight="1">
      <c r="B276" s="132"/>
      <c r="C276" s="134"/>
      <c r="D276" s="132"/>
      <c r="E276" s="132"/>
      <c r="F276" s="132"/>
    </row>
    <row r="277" spans="2:6" ht="12.75" customHeight="1">
      <c r="B277" s="132"/>
      <c r="C277" s="134"/>
      <c r="D277" s="132"/>
      <c r="E277" s="132"/>
      <c r="F277" s="132"/>
    </row>
    <row r="278" spans="2:6" ht="12.75" customHeight="1">
      <c r="B278" s="132"/>
      <c r="C278" s="134"/>
      <c r="D278" s="132"/>
      <c r="E278" s="132"/>
      <c r="F278" s="132"/>
    </row>
    <row r="279" spans="2:6" ht="12.75" customHeight="1">
      <c r="B279" s="132"/>
      <c r="C279" s="134"/>
      <c r="D279" s="132"/>
      <c r="E279" s="132"/>
      <c r="F279" s="132"/>
    </row>
    <row r="280" spans="2:6" ht="12.75" customHeight="1">
      <c r="B280" s="132"/>
      <c r="C280" s="134"/>
      <c r="D280" s="132"/>
      <c r="E280" s="132"/>
      <c r="F280" s="132"/>
    </row>
    <row r="281" spans="2:6" ht="12.75" customHeight="1">
      <c r="B281" s="132"/>
      <c r="C281" s="134"/>
      <c r="D281" s="132"/>
      <c r="E281" s="132"/>
      <c r="F281" s="132"/>
    </row>
    <row r="282" spans="2:6" ht="12.75" customHeight="1">
      <c r="B282" s="132"/>
      <c r="C282" s="134"/>
      <c r="D282" s="132"/>
      <c r="E282" s="132"/>
      <c r="F282" s="132"/>
    </row>
    <row r="283" spans="2:6" ht="12.75" customHeight="1">
      <c r="B283" s="132"/>
      <c r="C283" s="134"/>
      <c r="D283" s="132"/>
      <c r="E283" s="132"/>
      <c r="F283" s="132"/>
    </row>
    <row r="284" spans="2:6" ht="12.75" customHeight="1">
      <c r="B284" s="132"/>
      <c r="C284" s="134"/>
      <c r="D284" s="132"/>
      <c r="E284" s="132"/>
      <c r="F284" s="132"/>
    </row>
    <row r="285" spans="2:6" ht="12.75" customHeight="1">
      <c r="B285" s="132"/>
      <c r="C285" s="134"/>
      <c r="D285" s="132"/>
      <c r="E285" s="132"/>
      <c r="F285" s="132"/>
    </row>
    <row r="286" spans="2:6" ht="12.75" customHeight="1">
      <c r="B286" s="132"/>
      <c r="C286" s="134"/>
      <c r="D286" s="132"/>
      <c r="E286" s="132"/>
      <c r="F286" s="132"/>
    </row>
    <row r="287" spans="2:6" ht="12.75" customHeight="1">
      <c r="B287" s="132"/>
      <c r="C287" s="134"/>
      <c r="D287" s="132"/>
      <c r="E287" s="132"/>
      <c r="F287" s="132"/>
    </row>
    <row r="288" spans="2:6" ht="12.75" customHeight="1">
      <c r="B288" s="132"/>
      <c r="C288" s="134"/>
      <c r="D288" s="132"/>
      <c r="E288" s="132"/>
      <c r="F288" s="132"/>
    </row>
    <row r="289" spans="2:6" ht="12.75" customHeight="1">
      <c r="B289" s="132"/>
      <c r="C289" s="134"/>
      <c r="D289" s="132"/>
      <c r="E289" s="132"/>
      <c r="F289" s="132"/>
    </row>
    <row r="290" spans="2:6" ht="12.75" customHeight="1">
      <c r="B290" s="132"/>
      <c r="C290" s="134"/>
      <c r="D290" s="132"/>
      <c r="E290" s="132"/>
      <c r="F290" s="132"/>
    </row>
    <row r="291" spans="2:6" ht="12.75" customHeight="1">
      <c r="B291" s="132"/>
      <c r="C291" s="134"/>
      <c r="D291" s="132"/>
      <c r="E291" s="132"/>
      <c r="F291" s="132"/>
    </row>
    <row r="292" spans="2:6" ht="12.75" customHeight="1">
      <c r="B292" s="132"/>
      <c r="C292" s="134"/>
      <c r="D292" s="132"/>
      <c r="E292" s="132"/>
      <c r="F292" s="132"/>
    </row>
    <row r="293" spans="2:6" ht="12.75" customHeight="1">
      <c r="B293" s="132"/>
      <c r="C293" s="134"/>
      <c r="D293" s="132"/>
      <c r="E293" s="132"/>
      <c r="F293" s="132"/>
    </row>
    <row r="294" spans="2:6" ht="12.75" customHeight="1">
      <c r="B294" s="132"/>
      <c r="C294" s="134"/>
      <c r="D294" s="132"/>
      <c r="E294" s="132"/>
      <c r="F294" s="132"/>
    </row>
    <row r="295" spans="2:6" ht="12.75" customHeight="1">
      <c r="B295" s="132"/>
      <c r="C295" s="134"/>
      <c r="D295" s="132"/>
      <c r="E295" s="132"/>
      <c r="F295" s="132"/>
    </row>
    <row r="296" spans="2:6" ht="12.75" customHeight="1">
      <c r="B296" s="132"/>
      <c r="C296" s="134"/>
      <c r="D296" s="132"/>
      <c r="E296" s="132"/>
      <c r="F296" s="132"/>
    </row>
    <row r="297" spans="2:6" ht="12.75" customHeight="1">
      <c r="B297" s="132"/>
      <c r="C297" s="134"/>
      <c r="D297" s="132"/>
      <c r="E297" s="132"/>
      <c r="F297" s="132"/>
    </row>
    <row r="298" spans="2:6" ht="12.75" customHeight="1">
      <c r="B298" s="132"/>
      <c r="C298" s="134"/>
      <c r="D298" s="132"/>
      <c r="E298" s="132"/>
      <c r="F298" s="132"/>
    </row>
    <row r="299" spans="2:6" ht="12.75" customHeight="1">
      <c r="B299" s="132"/>
      <c r="C299" s="134"/>
      <c r="D299" s="132"/>
      <c r="E299" s="132"/>
      <c r="F299" s="132"/>
    </row>
    <row r="300" spans="2:6" ht="12.75" customHeight="1">
      <c r="B300" s="132"/>
      <c r="C300" s="134"/>
      <c r="D300" s="132"/>
      <c r="E300" s="132"/>
      <c r="F300" s="132"/>
    </row>
    <row r="301" spans="2:6" ht="12.75" customHeight="1">
      <c r="B301" s="132"/>
      <c r="C301" s="134"/>
      <c r="D301" s="132"/>
      <c r="E301" s="132"/>
      <c r="F301" s="132"/>
    </row>
    <row r="302" spans="2:6" ht="12.75" customHeight="1">
      <c r="B302" s="132"/>
      <c r="C302" s="134"/>
      <c r="D302" s="132"/>
      <c r="E302" s="132"/>
      <c r="F302" s="132"/>
    </row>
    <row r="303" spans="2:6" ht="12.75" customHeight="1">
      <c r="B303" s="132"/>
      <c r="C303" s="134"/>
      <c r="D303" s="132"/>
      <c r="E303" s="132"/>
      <c r="F303" s="132"/>
    </row>
    <row r="304" spans="2:6" ht="12.75" customHeight="1">
      <c r="B304" s="132"/>
      <c r="C304" s="134"/>
      <c r="D304" s="132"/>
      <c r="E304" s="132"/>
      <c r="F304" s="132"/>
    </row>
    <row r="305" spans="2:6" ht="12.75" customHeight="1">
      <c r="B305" s="132"/>
      <c r="C305" s="134"/>
      <c r="D305" s="132"/>
      <c r="E305" s="132"/>
      <c r="F305" s="132"/>
    </row>
    <row r="306" spans="2:6" ht="12.75" customHeight="1">
      <c r="B306" s="132"/>
      <c r="C306" s="134"/>
      <c r="D306" s="132"/>
      <c r="E306" s="132"/>
      <c r="F306" s="132"/>
    </row>
    <row r="307" spans="2:6" ht="12.75" customHeight="1">
      <c r="B307" s="132"/>
      <c r="C307" s="134"/>
      <c r="D307" s="132"/>
      <c r="E307" s="132"/>
      <c r="F307" s="132"/>
    </row>
    <row r="308" spans="2:6" ht="12.75" customHeight="1">
      <c r="B308" s="132"/>
      <c r="C308" s="134"/>
      <c r="D308" s="132"/>
      <c r="E308" s="132"/>
      <c r="F308" s="132"/>
    </row>
    <row r="309" spans="2:6" ht="12.75" customHeight="1">
      <c r="B309" s="132"/>
      <c r="C309" s="134"/>
      <c r="D309" s="132"/>
      <c r="E309" s="132"/>
      <c r="F309" s="132"/>
    </row>
    <row r="310" spans="2:6" ht="12.75" customHeight="1">
      <c r="B310" s="132"/>
      <c r="C310" s="134"/>
      <c r="D310" s="132"/>
      <c r="E310" s="132"/>
      <c r="F310" s="132"/>
    </row>
    <row r="311" spans="2:6" ht="12.75" customHeight="1">
      <c r="B311" s="132"/>
      <c r="C311" s="134"/>
      <c r="D311" s="132"/>
      <c r="E311" s="132"/>
      <c r="F311" s="132"/>
    </row>
    <row r="312" spans="2:6" ht="12.75" customHeight="1">
      <c r="B312" s="132"/>
      <c r="C312" s="134"/>
      <c r="D312" s="132"/>
      <c r="E312" s="132"/>
      <c r="F312" s="132"/>
    </row>
    <row r="313" spans="2:6" ht="12.75" customHeight="1">
      <c r="B313" s="132"/>
      <c r="C313" s="134"/>
      <c r="D313" s="132"/>
      <c r="E313" s="132"/>
      <c r="F313" s="132"/>
    </row>
    <row r="314" spans="2:6" ht="12.75" customHeight="1">
      <c r="B314" s="132"/>
      <c r="C314" s="134"/>
      <c r="D314" s="132"/>
      <c r="E314" s="132"/>
      <c r="F314" s="132"/>
    </row>
    <row r="315" spans="2:6" ht="12.75" customHeight="1">
      <c r="B315" s="132"/>
      <c r="C315" s="134"/>
      <c r="D315" s="132"/>
      <c r="E315" s="132"/>
      <c r="F315" s="132"/>
    </row>
    <row r="316" spans="2:6" ht="12.75" customHeight="1">
      <c r="B316" s="132"/>
      <c r="C316" s="134"/>
      <c r="D316" s="132"/>
      <c r="E316" s="132"/>
      <c r="F316" s="132"/>
    </row>
    <row r="317" spans="2:6" ht="12.75" customHeight="1">
      <c r="B317" s="132"/>
      <c r="C317" s="134"/>
      <c r="D317" s="132"/>
      <c r="E317" s="132"/>
      <c r="F317" s="132"/>
    </row>
    <row r="318" spans="2:6" ht="12.75" customHeight="1">
      <c r="B318" s="132"/>
      <c r="C318" s="134"/>
      <c r="D318" s="132"/>
      <c r="E318" s="132"/>
      <c r="F318" s="132"/>
    </row>
    <row r="319" spans="2:6" ht="12.75" customHeight="1">
      <c r="B319" s="132"/>
      <c r="C319" s="134"/>
      <c r="D319" s="132"/>
      <c r="E319" s="132"/>
      <c r="F319" s="132"/>
    </row>
    <row r="320" spans="2:6" ht="12.75" customHeight="1">
      <c r="B320" s="132"/>
      <c r="C320" s="134"/>
      <c r="D320" s="132"/>
      <c r="E320" s="132"/>
      <c r="F320" s="132"/>
    </row>
    <row r="321" spans="2:6" ht="12.75" customHeight="1">
      <c r="B321" s="132"/>
      <c r="C321" s="134"/>
      <c r="D321" s="132"/>
      <c r="E321" s="132"/>
      <c r="F321" s="132"/>
    </row>
    <row r="322" spans="2:6" ht="12.75" customHeight="1">
      <c r="B322" s="132"/>
      <c r="C322" s="134"/>
      <c r="D322" s="132"/>
      <c r="E322" s="132"/>
      <c r="F322" s="132"/>
    </row>
    <row r="323" spans="2:6" ht="12.75" customHeight="1">
      <c r="B323" s="132"/>
      <c r="C323" s="134"/>
      <c r="D323" s="132"/>
      <c r="E323" s="132"/>
      <c r="F323" s="132"/>
    </row>
    <row r="324" spans="2:6" ht="12.75" customHeight="1">
      <c r="B324" s="132"/>
      <c r="C324" s="134"/>
      <c r="D324" s="132"/>
      <c r="E324" s="132"/>
      <c r="F324" s="132"/>
    </row>
    <row r="325" spans="2:6" ht="12.75" customHeight="1">
      <c r="B325" s="132"/>
      <c r="C325" s="134"/>
      <c r="D325" s="132"/>
      <c r="E325" s="132"/>
      <c r="F325" s="132"/>
    </row>
    <row r="326" spans="2:6" ht="12.75" customHeight="1">
      <c r="B326" s="132"/>
      <c r="C326" s="134"/>
      <c r="D326" s="132"/>
      <c r="E326" s="132"/>
      <c r="F326" s="132"/>
    </row>
    <row r="327" spans="2:6" ht="12.75" customHeight="1">
      <c r="B327" s="132"/>
      <c r="C327" s="134"/>
      <c r="D327" s="132"/>
      <c r="E327" s="132"/>
      <c r="F327" s="132"/>
    </row>
    <row r="328" spans="2:6" ht="12.75" customHeight="1">
      <c r="B328" s="132"/>
      <c r="C328" s="134"/>
      <c r="D328" s="132"/>
      <c r="E328" s="132"/>
      <c r="F328" s="132"/>
    </row>
    <row r="329" spans="2:6" ht="12.75" customHeight="1">
      <c r="B329" s="132"/>
      <c r="C329" s="134"/>
      <c r="D329" s="132"/>
      <c r="E329" s="132"/>
      <c r="F329" s="132"/>
    </row>
    <row r="330" spans="2:6" ht="12.75" customHeight="1">
      <c r="B330" s="132"/>
      <c r="C330" s="134"/>
      <c r="D330" s="132"/>
      <c r="E330" s="132"/>
      <c r="F330" s="132"/>
    </row>
    <row r="331" spans="2:6" ht="12.75" customHeight="1">
      <c r="B331" s="132"/>
      <c r="C331" s="134"/>
      <c r="D331" s="132"/>
      <c r="E331" s="132"/>
      <c r="F331" s="132"/>
    </row>
    <row r="332" spans="2:6" ht="12.75" customHeight="1">
      <c r="B332" s="132"/>
      <c r="C332" s="134"/>
      <c r="D332" s="132"/>
      <c r="E332" s="132"/>
      <c r="F332" s="132"/>
    </row>
    <row r="333" spans="2:6" ht="12.75" customHeight="1">
      <c r="B333" s="132"/>
      <c r="C333" s="134"/>
      <c r="D333" s="132"/>
      <c r="E333" s="132"/>
      <c r="F333" s="132"/>
    </row>
    <row r="334" spans="2:6" ht="12.75" customHeight="1">
      <c r="B334" s="132"/>
      <c r="C334" s="134"/>
      <c r="D334" s="132"/>
      <c r="E334" s="132"/>
      <c r="F334" s="132"/>
    </row>
    <row r="335" spans="2:6" ht="12.75" customHeight="1">
      <c r="B335" s="132"/>
      <c r="C335" s="134"/>
      <c r="D335" s="132"/>
      <c r="E335" s="132"/>
      <c r="F335" s="132"/>
    </row>
    <row r="336" spans="2:6" ht="12.75" customHeight="1">
      <c r="B336" s="132"/>
      <c r="C336" s="134"/>
      <c r="D336" s="132"/>
      <c r="E336" s="132"/>
      <c r="F336" s="132"/>
    </row>
    <row r="337" spans="2:6" ht="12.75" customHeight="1">
      <c r="B337" s="132"/>
      <c r="C337" s="134"/>
      <c r="D337" s="132"/>
      <c r="E337" s="132"/>
      <c r="F337" s="132"/>
    </row>
    <row r="338" spans="2:6" ht="12.75" customHeight="1">
      <c r="B338" s="132"/>
      <c r="C338" s="134"/>
      <c r="D338" s="132"/>
      <c r="E338" s="132"/>
      <c r="F338" s="132"/>
    </row>
    <row r="339" spans="2:6" ht="12.75" customHeight="1">
      <c r="B339" s="132"/>
      <c r="C339" s="134"/>
      <c r="D339" s="132"/>
      <c r="E339" s="132"/>
      <c r="F339" s="132"/>
    </row>
    <row r="340" spans="2:6" ht="12.75" customHeight="1">
      <c r="B340" s="132"/>
      <c r="C340" s="134"/>
      <c r="D340" s="132"/>
      <c r="E340" s="132"/>
      <c r="F340" s="132"/>
    </row>
    <row r="341" spans="2:6" ht="12.75" customHeight="1">
      <c r="B341" s="132"/>
      <c r="C341" s="134"/>
      <c r="D341" s="132"/>
      <c r="E341" s="132"/>
      <c r="F341" s="132"/>
    </row>
    <row r="342" spans="2:6" ht="12.75" customHeight="1">
      <c r="B342" s="132"/>
      <c r="C342" s="134"/>
      <c r="D342" s="132"/>
      <c r="E342" s="132"/>
      <c r="F342" s="132"/>
    </row>
    <row r="343" spans="2:6" ht="12.75" customHeight="1">
      <c r="B343" s="132"/>
      <c r="C343" s="134"/>
      <c r="D343" s="132"/>
      <c r="E343" s="132"/>
      <c r="F343" s="132"/>
    </row>
    <row r="344" spans="2:6" ht="12.75" customHeight="1">
      <c r="B344" s="132"/>
      <c r="C344" s="134"/>
      <c r="D344" s="132"/>
      <c r="E344" s="132"/>
      <c r="F344" s="132"/>
    </row>
    <row r="345" spans="2:6" ht="12.75" customHeight="1">
      <c r="B345" s="132"/>
      <c r="C345" s="134"/>
      <c r="D345" s="132"/>
      <c r="E345" s="132"/>
      <c r="F345" s="132"/>
    </row>
    <row r="346" spans="2:6" ht="12.75" customHeight="1">
      <c r="B346" s="132"/>
      <c r="C346" s="134"/>
      <c r="D346" s="132"/>
      <c r="E346" s="132"/>
      <c r="F346" s="132"/>
    </row>
    <row r="347" spans="2:6" ht="12.75" customHeight="1">
      <c r="B347" s="132"/>
      <c r="C347" s="134"/>
      <c r="D347" s="132"/>
      <c r="E347" s="132"/>
      <c r="F347" s="132"/>
    </row>
    <row r="348" spans="2:6" ht="12.75" customHeight="1">
      <c r="B348" s="132"/>
      <c r="C348" s="134"/>
      <c r="D348" s="132"/>
      <c r="E348" s="132"/>
      <c r="F348" s="132"/>
    </row>
    <row r="349" spans="2:6" ht="12.75" customHeight="1">
      <c r="B349" s="132"/>
      <c r="C349" s="134"/>
      <c r="D349" s="132"/>
      <c r="E349" s="132"/>
      <c r="F349" s="132"/>
    </row>
    <row r="350" spans="2:6" ht="12.75" customHeight="1">
      <c r="B350" s="132"/>
      <c r="C350" s="134"/>
      <c r="D350" s="132"/>
      <c r="E350" s="132"/>
      <c r="F350" s="132"/>
    </row>
    <row r="351" spans="2:6" ht="12.75" customHeight="1">
      <c r="B351" s="132"/>
      <c r="C351" s="134"/>
      <c r="D351" s="132"/>
      <c r="E351" s="132"/>
      <c r="F351" s="132"/>
    </row>
    <row r="352" spans="2:6" ht="12.75" customHeight="1">
      <c r="B352" s="132"/>
      <c r="C352" s="134"/>
      <c r="D352" s="132"/>
      <c r="E352" s="132"/>
      <c r="F352" s="132"/>
    </row>
    <row r="353" spans="2:6" ht="12.75" customHeight="1">
      <c r="B353" s="132"/>
      <c r="C353" s="134"/>
      <c r="D353" s="132"/>
      <c r="E353" s="132"/>
      <c r="F353" s="132"/>
    </row>
    <row r="354" spans="2:6" ht="12.75" customHeight="1">
      <c r="B354" s="132"/>
      <c r="C354" s="134"/>
      <c r="D354" s="132"/>
      <c r="E354" s="132"/>
      <c r="F354" s="132"/>
    </row>
    <row r="355" spans="2:6" ht="12.75" customHeight="1">
      <c r="B355" s="132"/>
      <c r="C355" s="134"/>
      <c r="D355" s="132"/>
      <c r="E355" s="132"/>
      <c r="F355" s="132"/>
    </row>
    <row r="356" spans="2:6" ht="12.75" customHeight="1">
      <c r="B356" s="132"/>
      <c r="C356" s="134"/>
      <c r="D356" s="132"/>
      <c r="E356" s="132"/>
      <c r="F356" s="132"/>
    </row>
    <row r="357" spans="2:6" ht="12.75" customHeight="1">
      <c r="B357" s="132"/>
      <c r="C357" s="134"/>
      <c r="D357" s="132"/>
      <c r="E357" s="132"/>
      <c r="F357" s="132"/>
    </row>
    <row r="358" spans="2:6" ht="12.75" customHeight="1">
      <c r="B358" s="132"/>
      <c r="C358" s="134"/>
      <c r="D358" s="132"/>
      <c r="E358" s="132"/>
      <c r="F358" s="132"/>
    </row>
    <row r="359" spans="2:6" ht="12.75" customHeight="1">
      <c r="B359" s="132"/>
      <c r="C359" s="134"/>
      <c r="D359" s="132"/>
      <c r="E359" s="132"/>
      <c r="F359" s="132"/>
    </row>
    <row r="360" spans="2:6" ht="12.75" customHeight="1">
      <c r="B360" s="132"/>
      <c r="C360" s="134"/>
      <c r="D360" s="132"/>
      <c r="E360" s="132"/>
      <c r="F360" s="132"/>
    </row>
    <row r="361" spans="2:6" ht="12.75" customHeight="1">
      <c r="B361" s="132"/>
      <c r="C361" s="134"/>
      <c r="D361" s="132"/>
      <c r="E361" s="132"/>
      <c r="F361" s="132"/>
    </row>
    <row r="362" spans="2:6" ht="12.75" customHeight="1">
      <c r="B362" s="132"/>
      <c r="C362" s="134"/>
      <c r="D362" s="132"/>
      <c r="E362" s="132"/>
      <c r="F362" s="132"/>
    </row>
    <row r="363" spans="2:6" ht="12.75" customHeight="1">
      <c r="B363" s="132"/>
      <c r="C363" s="134"/>
      <c r="D363" s="132"/>
      <c r="E363" s="132"/>
      <c r="F363" s="132"/>
    </row>
    <row r="364" spans="2:6" ht="12.75" customHeight="1">
      <c r="B364" s="132"/>
      <c r="C364" s="134"/>
      <c r="D364" s="132"/>
      <c r="E364" s="132"/>
      <c r="F364" s="132"/>
    </row>
    <row r="365" spans="2:6" ht="12.75" customHeight="1">
      <c r="B365" s="132"/>
      <c r="C365" s="134"/>
      <c r="D365" s="132"/>
      <c r="E365" s="132"/>
      <c r="F365" s="132"/>
    </row>
    <row r="366" spans="2:6" ht="12.75" customHeight="1">
      <c r="B366" s="132"/>
      <c r="C366" s="134"/>
      <c r="D366" s="132"/>
      <c r="E366" s="132"/>
      <c r="F366" s="132"/>
    </row>
    <row r="367" spans="2:6" ht="12.75" customHeight="1">
      <c r="B367" s="132"/>
      <c r="C367" s="134"/>
      <c r="D367" s="132"/>
      <c r="E367" s="132"/>
      <c r="F367" s="132"/>
    </row>
    <row r="368" spans="2:6" ht="12.75" customHeight="1">
      <c r="B368" s="132"/>
      <c r="C368" s="134"/>
      <c r="D368" s="132"/>
      <c r="E368" s="132"/>
      <c r="F368" s="132"/>
    </row>
    <row r="369" spans="2:6" ht="12.75" customHeight="1">
      <c r="B369" s="132"/>
      <c r="C369" s="134"/>
      <c r="D369" s="132"/>
      <c r="E369" s="132"/>
      <c r="F369" s="132"/>
    </row>
    <row r="370" spans="2:6" ht="12.75" customHeight="1">
      <c r="B370" s="132"/>
      <c r="C370" s="134"/>
      <c r="D370" s="132"/>
      <c r="E370" s="132"/>
      <c r="F370" s="132"/>
    </row>
    <row r="371" spans="2:6" ht="12.75" customHeight="1">
      <c r="B371" s="132"/>
      <c r="C371" s="134"/>
      <c r="D371" s="132"/>
      <c r="E371" s="132"/>
      <c r="F371" s="132"/>
    </row>
    <row r="372" spans="2:6" ht="12.75" customHeight="1">
      <c r="B372" s="132"/>
      <c r="C372" s="134"/>
      <c r="D372" s="132"/>
      <c r="E372" s="132"/>
      <c r="F372" s="132"/>
    </row>
    <row r="373" spans="2:6" ht="12.75" customHeight="1">
      <c r="B373" s="132"/>
      <c r="C373" s="134"/>
      <c r="D373" s="132"/>
      <c r="E373" s="132"/>
      <c r="F373" s="132"/>
    </row>
    <row r="374" spans="2:6" ht="12.75" customHeight="1">
      <c r="B374" s="132"/>
      <c r="C374" s="134"/>
      <c r="D374" s="132"/>
      <c r="E374" s="132"/>
      <c r="F374" s="132"/>
    </row>
    <row r="375" spans="2:6" ht="12.75" customHeight="1">
      <c r="B375" s="132"/>
      <c r="C375" s="134"/>
      <c r="D375" s="132"/>
      <c r="E375" s="132"/>
      <c r="F375" s="132"/>
    </row>
    <row r="376" spans="2:6" ht="12.75" customHeight="1">
      <c r="B376" s="132"/>
      <c r="C376" s="134"/>
      <c r="D376" s="132"/>
      <c r="E376" s="132"/>
      <c r="F376" s="132"/>
    </row>
    <row r="377" spans="2:6" ht="12.75" customHeight="1">
      <c r="B377" s="132"/>
      <c r="C377" s="134"/>
      <c r="D377" s="132"/>
      <c r="E377" s="132"/>
      <c r="F377" s="132"/>
    </row>
    <row r="378" spans="2:6" ht="12.75" customHeight="1">
      <c r="B378" s="132"/>
      <c r="C378" s="134"/>
      <c r="D378" s="132"/>
      <c r="E378" s="132"/>
      <c r="F378" s="132"/>
    </row>
    <row r="379" spans="2:6" ht="12.75" customHeight="1">
      <c r="B379" s="132"/>
      <c r="C379" s="134"/>
      <c r="D379" s="132"/>
      <c r="E379" s="132"/>
      <c r="F379" s="132"/>
    </row>
    <row r="380" spans="2:6" ht="12.75" customHeight="1">
      <c r="B380" s="132"/>
      <c r="C380" s="134"/>
      <c r="D380" s="132"/>
      <c r="E380" s="132"/>
      <c r="F380" s="132"/>
    </row>
    <row r="381" spans="2:6" ht="12.75" customHeight="1">
      <c r="B381" s="132"/>
      <c r="C381" s="134"/>
      <c r="D381" s="132"/>
      <c r="E381" s="132"/>
      <c r="F381" s="132"/>
    </row>
    <row r="382" spans="2:6" ht="12.75" customHeight="1">
      <c r="B382" s="132"/>
      <c r="C382" s="134"/>
      <c r="D382" s="132"/>
      <c r="E382" s="132"/>
      <c r="F382" s="132"/>
    </row>
    <row r="383" spans="2:6" ht="12.75" customHeight="1">
      <c r="B383" s="132"/>
      <c r="C383" s="134"/>
      <c r="D383" s="132"/>
      <c r="E383" s="132"/>
      <c r="F383" s="132"/>
    </row>
    <row r="384" spans="2:6" ht="12.75" customHeight="1">
      <c r="B384" s="132"/>
      <c r="C384" s="134"/>
      <c r="D384" s="132"/>
      <c r="E384" s="132"/>
      <c r="F384" s="132"/>
    </row>
    <row r="385" spans="2:6" ht="12.75" customHeight="1">
      <c r="B385" s="132"/>
      <c r="C385" s="134"/>
      <c r="D385" s="132"/>
      <c r="E385" s="132"/>
      <c r="F385" s="132"/>
    </row>
    <row r="386" spans="2:6" ht="12.75" customHeight="1">
      <c r="B386" s="132"/>
      <c r="C386" s="134"/>
      <c r="D386" s="132"/>
      <c r="E386" s="132"/>
      <c r="F386" s="132"/>
    </row>
    <row r="387" spans="2:6" ht="12.75" customHeight="1">
      <c r="C387" s="134"/>
      <c r="D387" s="132"/>
      <c r="E387" s="132"/>
      <c r="F387" s="132"/>
    </row>
    <row r="388" spans="2:6" ht="12.75" customHeight="1">
      <c r="C388" s="134"/>
      <c r="D388" s="132"/>
      <c r="E388" s="132"/>
      <c r="F388" s="132"/>
    </row>
    <row r="389" spans="2:6" ht="12.75" customHeight="1">
      <c r="C389" s="134"/>
      <c r="D389" s="132"/>
      <c r="E389" s="132"/>
      <c r="F389" s="132"/>
    </row>
    <row r="390" spans="2:6" ht="12.75" customHeight="1">
      <c r="C390" s="134"/>
      <c r="D390" s="132"/>
      <c r="E390" s="132"/>
      <c r="F390" s="132"/>
    </row>
  </sheetData>
  <pageMargins left="0.39370078740157483" right="0.51181102362204722" top="0.43307086614173229" bottom="0.98425196850393704" header="0.23622047244094491" footer="0.51181102362204722"/>
  <pageSetup paperSize="9" orientation="portrait" horizontalDpi="300" verticalDpi="300" r:id="rId1"/>
  <headerFooter alignWithMargins="0">
    <oddFooter>&amp;R&amp;9Sid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/>
  <dimension ref="A1:F19"/>
  <sheetViews>
    <sheetView workbookViewId="0">
      <selection activeCell="A19" sqref="A19"/>
    </sheetView>
  </sheetViews>
  <sheetFormatPr defaultRowHeight="14.25"/>
  <cols>
    <col min="1" max="1" width="14.28515625" style="51" customWidth="1"/>
    <col min="2" max="2" width="31.5703125" style="51" bestFit="1" customWidth="1"/>
    <col min="3" max="3" width="20.42578125" style="51" bestFit="1" customWidth="1"/>
    <col min="4" max="4" width="14.7109375" style="51" bestFit="1" customWidth="1"/>
    <col min="5" max="16384" width="9.140625" style="50"/>
  </cols>
  <sheetData>
    <row r="1" spans="1:6" ht="18">
      <c r="A1" s="167" t="s">
        <v>237</v>
      </c>
    </row>
    <row r="3" spans="1:6" ht="15">
      <c r="A3" s="164" t="s">
        <v>301</v>
      </c>
      <c r="B3" s="164" t="s">
        <v>298</v>
      </c>
      <c r="C3" s="164" t="s">
        <v>299</v>
      </c>
    </row>
    <row r="4" spans="1:6">
      <c r="A4" s="165" t="s">
        <v>299</v>
      </c>
      <c r="B4" s="166" t="str">
        <f>+Indata!F2</f>
        <v>201709</v>
      </c>
      <c r="C4" s="165" t="str">
        <f>MID(B4,6,1)</f>
        <v>9</v>
      </c>
    </row>
    <row r="6" spans="1:6" ht="15">
      <c r="A6" s="164" t="s">
        <v>301</v>
      </c>
      <c r="B6" s="164" t="s">
        <v>302</v>
      </c>
      <c r="C6" s="164" t="s">
        <v>304</v>
      </c>
      <c r="D6" s="164" t="s">
        <v>303</v>
      </c>
    </row>
    <row r="7" spans="1:6">
      <c r="A7" s="165" t="s">
        <v>297</v>
      </c>
      <c r="B7" s="166" t="str">
        <f>+Indata!F6</f>
        <v>201709</v>
      </c>
      <c r="C7" s="165" t="str">
        <f>MID(B7,1,4)</f>
        <v>2017</v>
      </c>
      <c r="D7" s="165">
        <f>+C7+1</f>
        <v>2018</v>
      </c>
    </row>
    <row r="9" spans="1:6" ht="15">
      <c r="A9" s="164" t="s">
        <v>301</v>
      </c>
      <c r="B9" s="164" t="s">
        <v>305</v>
      </c>
      <c r="C9" s="164" t="s">
        <v>306</v>
      </c>
    </row>
    <row r="10" spans="1:6">
      <c r="A10" s="165" t="s">
        <v>300</v>
      </c>
      <c r="B10" s="166" t="str">
        <f>+Indata!E2</f>
        <v>032050 - Brf Kobben</v>
      </c>
      <c r="C10" s="165" t="str">
        <f>MID(B10,10,40)</f>
        <v>Brf Kobben</v>
      </c>
    </row>
    <row r="12" spans="1:6" ht="15">
      <c r="A12" s="164" t="s">
        <v>301</v>
      </c>
      <c r="B12" s="164" t="s">
        <v>309</v>
      </c>
      <c r="C12" s="164" t="s">
        <v>297</v>
      </c>
      <c r="D12" s="164" t="s">
        <v>308</v>
      </c>
    </row>
    <row r="13" spans="1:6">
      <c r="A13" s="165" t="s">
        <v>307</v>
      </c>
      <c r="B13" s="165" t="s">
        <v>63</v>
      </c>
      <c r="C13" s="165">
        <f>+D7</f>
        <v>2018</v>
      </c>
      <c r="D13" s="165" t="str">
        <f>CONCATENATE(B13," ",C13)</f>
        <v>Budget 2018</v>
      </c>
    </row>
    <row r="15" spans="1:6" ht="15">
      <c r="A15" s="170" t="s">
        <v>301</v>
      </c>
      <c r="B15" s="170" t="s">
        <v>305</v>
      </c>
      <c r="C15" s="170" t="s">
        <v>311</v>
      </c>
      <c r="D15" s="171" t="s">
        <v>310</v>
      </c>
    </row>
    <row r="16" spans="1:6">
      <c r="A16" s="172" t="s">
        <v>310</v>
      </c>
      <c r="B16" s="173" t="str">
        <f>+Indata!E2</f>
        <v>032050 - Brf Kobben</v>
      </c>
      <c r="C16" s="174" t="str">
        <f>MID(B16,2,1)</f>
        <v>3</v>
      </c>
      <c r="D16" s="172">
        <f>IF(C16=5,"HSB Södermanland",)</f>
        <v>0</v>
      </c>
      <c r="F16" s="50" t="s">
        <v>312</v>
      </c>
    </row>
    <row r="19" spans="1:1" ht="15">
      <c r="A19" s="89"/>
    </row>
  </sheetData>
  <pageMargins left="0.7" right="0.7" top="0.75" bottom="0.75" header="0.3" footer="0.3"/>
  <pageSetup paperSize="9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00257A"/>
  </sheetPr>
  <dimension ref="A1:XFB105"/>
  <sheetViews>
    <sheetView tabSelected="1" zoomScale="90" zoomScaleNormal="90" workbookViewId="0">
      <selection activeCell="F30" sqref="F30"/>
    </sheetView>
  </sheetViews>
  <sheetFormatPr defaultColWidth="0" defaultRowHeight="15.75" zeroHeight="1"/>
  <cols>
    <col min="1" max="1" width="19.5703125" style="1" customWidth="1"/>
    <col min="2" max="2" width="12.7109375" style="1" customWidth="1"/>
    <col min="3" max="3" width="15.7109375" style="1" customWidth="1"/>
    <col min="4" max="4" width="14.85546875" style="1" customWidth="1"/>
    <col min="5" max="5" width="19.7109375" style="1" customWidth="1"/>
    <col min="6" max="6" width="18.7109375" style="1" customWidth="1"/>
    <col min="7" max="7" width="16.5703125" style="239" customWidth="1"/>
    <col min="8" max="8" width="12" style="244" customWidth="1"/>
    <col min="9" max="9" width="28.5703125" style="244" customWidth="1"/>
    <col min="10" max="10" width="17.5703125" style="244" customWidth="1"/>
    <col min="11" max="11" width="10" style="244" customWidth="1"/>
    <col min="12" max="13" width="9.140625" style="244" customWidth="1"/>
    <col min="14" max="16382" width="9.140625" style="1" hidden="1"/>
    <col min="16383" max="16384" width="4.85546875" style="1" hidden="1"/>
  </cols>
  <sheetData>
    <row r="1" spans="1:14">
      <c r="A1" s="99"/>
      <c r="F1" s="179" t="str">
        <f>+Kontroll!C10</f>
        <v>Brf Kobben</v>
      </c>
      <c r="N1" s="36"/>
    </row>
    <row r="2" spans="1:14" s="185" customFormat="1">
      <c r="A2" s="99"/>
      <c r="F2" s="180" t="str">
        <f>+Kontroll!D13</f>
        <v>Budget 2018</v>
      </c>
      <c r="G2" s="239"/>
      <c r="H2" s="244"/>
      <c r="I2" s="244"/>
      <c r="J2" s="244"/>
      <c r="K2" s="244"/>
      <c r="L2" s="244"/>
      <c r="M2" s="244"/>
      <c r="N2" s="196"/>
    </row>
    <row r="3" spans="1:14" ht="17.25" customHeight="1">
      <c r="N3" s="36"/>
    </row>
    <row r="4" spans="1:14" ht="15" customHeight="1">
      <c r="C4" s="257" t="s">
        <v>27</v>
      </c>
      <c r="D4" s="257" t="s">
        <v>21</v>
      </c>
      <c r="E4" s="257" t="s">
        <v>22</v>
      </c>
      <c r="F4" s="258" t="s">
        <v>30</v>
      </c>
      <c r="G4" s="240"/>
      <c r="N4" s="36"/>
    </row>
    <row r="5" spans="1:14" s="185" customFormat="1" ht="15" hidden="1" customHeight="1">
      <c r="C5" s="259" t="s">
        <v>17</v>
      </c>
      <c r="D5" s="259">
        <v>0</v>
      </c>
      <c r="E5" s="260">
        <v>1400</v>
      </c>
      <c r="F5" s="261">
        <f>+F11/E5</f>
        <v>8065</v>
      </c>
      <c r="G5" s="240">
        <f>+D5</f>
        <v>0</v>
      </c>
      <c r="H5" s="244"/>
      <c r="I5" s="244"/>
      <c r="J5" s="244"/>
      <c r="K5" s="244"/>
      <c r="L5" s="244"/>
      <c r="M5" s="244"/>
      <c r="N5" s="196"/>
    </row>
    <row r="6" spans="1:14" s="185" customFormat="1" ht="15" hidden="1" customHeight="1">
      <c r="C6" s="206" t="s">
        <v>35</v>
      </c>
      <c r="D6" s="206">
        <v>0</v>
      </c>
      <c r="E6" s="190">
        <v>100</v>
      </c>
      <c r="F6" s="268">
        <f>SUM(Specifikation!E9:E10)/E6</f>
        <v>0</v>
      </c>
      <c r="G6" s="240">
        <f>+D6</f>
        <v>0</v>
      </c>
      <c r="H6" s="244"/>
      <c r="I6" s="244"/>
      <c r="J6" s="244"/>
      <c r="K6" s="244"/>
      <c r="L6" s="244"/>
      <c r="M6" s="244"/>
      <c r="N6" s="196"/>
    </row>
    <row r="7" spans="1:14" s="7" customFormat="1" ht="15" hidden="1" customHeight="1">
      <c r="C7" s="262" t="s">
        <v>25</v>
      </c>
      <c r="D7" s="262">
        <v>0</v>
      </c>
      <c r="E7" s="263"/>
      <c r="F7" s="263"/>
      <c r="G7" s="240">
        <f>+D7</f>
        <v>0</v>
      </c>
      <c r="H7" s="245"/>
      <c r="I7" s="246"/>
      <c r="J7" s="247"/>
      <c r="K7" s="248"/>
      <c r="L7" s="245"/>
      <c r="M7" s="245"/>
      <c r="N7" s="37"/>
    </row>
    <row r="8" spans="1:14" ht="15" hidden="1" customHeight="1">
      <c r="C8" s="262" t="s">
        <v>26</v>
      </c>
      <c r="D8" s="262">
        <v>0</v>
      </c>
      <c r="E8" s="263"/>
      <c r="F8" s="263"/>
      <c r="G8" s="240">
        <f>+D8</f>
        <v>0</v>
      </c>
      <c r="N8" s="36"/>
    </row>
    <row r="9" spans="1:14" ht="8.25" customHeight="1" thickBot="1">
      <c r="A9" s="12"/>
      <c r="B9" s="13"/>
      <c r="C9" s="14"/>
      <c r="D9" s="10"/>
      <c r="E9" s="10"/>
      <c r="F9" s="10"/>
      <c r="G9" s="240">
        <v>1</v>
      </c>
      <c r="N9" s="36"/>
    </row>
    <row r="10" spans="1:14" ht="15" customHeight="1">
      <c r="A10" s="1" t="s">
        <v>1</v>
      </c>
      <c r="B10" s="4"/>
      <c r="C10" s="4"/>
      <c r="D10" s="4"/>
      <c r="F10" s="4"/>
      <c r="G10" s="241">
        <v>1</v>
      </c>
      <c r="N10" s="36"/>
    </row>
    <row r="11" spans="1:14" ht="15" customHeight="1">
      <c r="A11" s="5" t="s">
        <v>322</v>
      </c>
      <c r="B11" s="4"/>
      <c r="C11" s="4"/>
      <c r="F11" s="193">
        <f>SUM(Specifikation!E17)</f>
        <v>11291000</v>
      </c>
      <c r="G11" s="241">
        <f t="shared" ref="G11:G17" si="0">+F11</f>
        <v>11291000</v>
      </c>
      <c r="N11" s="36"/>
    </row>
    <row r="12" spans="1:14" s="185" customFormat="1" ht="15" hidden="1" customHeight="1">
      <c r="A12" s="187" t="s">
        <v>323</v>
      </c>
      <c r="B12" s="186"/>
      <c r="C12" s="186"/>
      <c r="F12" s="193">
        <f>SUM(Specifikation!E18:E19)</f>
        <v>0</v>
      </c>
      <c r="G12" s="241">
        <f t="shared" si="0"/>
        <v>0</v>
      </c>
      <c r="H12" s="244"/>
      <c r="I12" s="244"/>
      <c r="J12" s="244"/>
      <c r="K12" s="244"/>
      <c r="L12" s="244"/>
      <c r="M12" s="244"/>
      <c r="N12" s="196"/>
    </row>
    <row r="13" spans="1:14" ht="15" customHeight="1">
      <c r="A13" s="5" t="s">
        <v>325</v>
      </c>
      <c r="B13" s="4"/>
      <c r="C13" s="4"/>
      <c r="F13" s="193">
        <f>SUM(Specifikation!E8:E14)</f>
        <v>544000</v>
      </c>
      <c r="G13" s="241">
        <f t="shared" si="0"/>
        <v>544000</v>
      </c>
      <c r="N13" s="36"/>
    </row>
    <row r="14" spans="1:14" s="185" customFormat="1" ht="15" customHeight="1">
      <c r="A14" s="187" t="s">
        <v>279</v>
      </c>
      <c r="B14" s="186"/>
      <c r="C14" s="186"/>
      <c r="F14" s="193">
        <f>SUM(Specifikation!E7,Specifikation!E15,Specifikation!E16,Specifikation!E20,Specifikation!E21,Specifikation!E35:E71)</f>
        <v>77000.010000000009</v>
      </c>
      <c r="G14" s="241">
        <f t="shared" si="0"/>
        <v>77000.010000000009</v>
      </c>
      <c r="H14" s="244"/>
      <c r="I14" s="244"/>
      <c r="J14" s="244"/>
      <c r="K14" s="244"/>
      <c r="L14" s="244"/>
      <c r="M14" s="244"/>
      <c r="N14" s="196"/>
    </row>
    <row r="15" spans="1:14" ht="15" hidden="1" customHeight="1">
      <c r="A15" s="5" t="s">
        <v>15</v>
      </c>
      <c r="B15" s="4"/>
      <c r="C15" s="4"/>
      <c r="F15" s="193">
        <f>Specifikation!E34</f>
        <v>0</v>
      </c>
      <c r="G15" s="241">
        <f t="shared" si="0"/>
        <v>0</v>
      </c>
      <c r="N15" s="36"/>
    </row>
    <row r="16" spans="1:14" s="185" customFormat="1" ht="15" customHeight="1">
      <c r="A16" s="187" t="s">
        <v>324</v>
      </c>
      <c r="B16" s="186"/>
      <c r="C16" s="186"/>
      <c r="F16" s="193">
        <f>SUM(Specifikation!E22:E33)</f>
        <v>-19000</v>
      </c>
      <c r="G16" s="241">
        <f t="shared" si="0"/>
        <v>-19000</v>
      </c>
      <c r="H16" s="244"/>
      <c r="I16" s="244"/>
      <c r="J16" s="244"/>
      <c r="K16" s="244"/>
      <c r="L16" s="244"/>
      <c r="M16" s="244"/>
      <c r="N16" s="196"/>
    </row>
    <row r="17" spans="1:17" ht="15" hidden="1" customHeight="1">
      <c r="A17" s="53" t="s">
        <v>2</v>
      </c>
      <c r="B17" s="4"/>
      <c r="C17" s="4"/>
      <c r="F17" s="193">
        <f>Specifikation!E273</f>
        <v>0</v>
      </c>
      <c r="G17" s="241">
        <f t="shared" si="0"/>
        <v>0</v>
      </c>
      <c r="N17" s="36"/>
    </row>
    <row r="18" spans="1:17" ht="15" customHeight="1">
      <c r="A18" s="2" t="s">
        <v>6</v>
      </c>
      <c r="B18" s="6"/>
      <c r="C18" s="6"/>
      <c r="F18" s="4">
        <f>SUM(F11:F17)</f>
        <v>11893000.01</v>
      </c>
      <c r="G18" s="241">
        <v>1</v>
      </c>
      <c r="N18" s="36"/>
      <c r="P18" s="4"/>
      <c r="Q18" s="4"/>
    </row>
    <row r="19" spans="1:17" ht="6.95" customHeight="1">
      <c r="B19" s="4"/>
      <c r="C19" s="4"/>
      <c r="F19" s="4"/>
      <c r="G19" s="241">
        <v>1</v>
      </c>
      <c r="N19" s="36"/>
      <c r="P19" s="4"/>
      <c r="Q19" s="4"/>
    </row>
    <row r="20" spans="1:17" ht="15" customHeight="1">
      <c r="A20" s="1" t="s">
        <v>19</v>
      </c>
      <c r="B20" s="4"/>
      <c r="C20" s="4"/>
      <c r="F20" s="4"/>
      <c r="G20" s="241">
        <v>1</v>
      </c>
      <c r="N20" s="36"/>
      <c r="P20" s="4"/>
      <c r="Q20" s="4"/>
    </row>
    <row r="21" spans="1:17" ht="15" customHeight="1">
      <c r="A21" s="53" t="s">
        <v>201</v>
      </c>
      <c r="B21" s="4"/>
      <c r="C21" s="4"/>
      <c r="F21" s="23">
        <f>Specifikation!E93</f>
        <v>-1033000</v>
      </c>
      <c r="G21" s="241">
        <f t="shared" ref="G21:G37" si="1">+F21</f>
        <v>-1033000</v>
      </c>
      <c r="I21" s="249"/>
      <c r="N21" s="36"/>
    </row>
    <row r="22" spans="1:17" ht="15" customHeight="1">
      <c r="A22" s="53" t="s">
        <v>202</v>
      </c>
      <c r="B22" s="4"/>
      <c r="C22" s="4"/>
      <c r="F22" s="23">
        <f>Specifikation!E117</f>
        <v>-875000</v>
      </c>
      <c r="G22" s="241">
        <f t="shared" si="1"/>
        <v>-875000</v>
      </c>
      <c r="J22" s="250"/>
      <c r="N22" s="36"/>
    </row>
    <row r="23" spans="1:17" ht="15" customHeight="1">
      <c r="A23" s="53" t="s">
        <v>321</v>
      </c>
      <c r="B23" s="4"/>
      <c r="C23" s="4"/>
      <c r="F23" s="23">
        <f>SUM(Specifikation!E121,Specifikation!E126:E127,Specifikation!E132,Specifikation!E137:E139)</f>
        <v>-3971000</v>
      </c>
      <c r="G23" s="241">
        <f t="shared" si="1"/>
        <v>-3971000</v>
      </c>
      <c r="J23" s="251"/>
      <c r="K23" s="252"/>
      <c r="N23" s="36"/>
    </row>
    <row r="24" spans="1:17" ht="15" customHeight="1">
      <c r="A24" s="53" t="s">
        <v>207</v>
      </c>
      <c r="B24" s="4"/>
      <c r="C24" s="4"/>
      <c r="F24" s="23">
        <f>Specifikation!E148</f>
        <v>-315000</v>
      </c>
      <c r="G24" s="241">
        <f t="shared" si="1"/>
        <v>-315000</v>
      </c>
      <c r="J24" s="249"/>
      <c r="K24" s="249"/>
      <c r="N24" s="36"/>
    </row>
    <row r="25" spans="1:17" ht="15" customHeight="1">
      <c r="A25" s="53" t="s">
        <v>13</v>
      </c>
      <c r="B25" s="4"/>
      <c r="C25" s="4"/>
      <c r="F25" s="23">
        <f>Specifikation!E153</f>
        <v>-114000</v>
      </c>
      <c r="G25" s="241">
        <f t="shared" si="1"/>
        <v>-114000</v>
      </c>
      <c r="J25" s="249"/>
      <c r="N25" s="36"/>
    </row>
    <row r="26" spans="1:17" ht="15" customHeight="1">
      <c r="A26" s="53" t="s">
        <v>205</v>
      </c>
      <c r="B26" s="4"/>
      <c r="C26" s="4"/>
      <c r="F26" s="23">
        <f>Specifikation!E158</f>
        <v>-85000</v>
      </c>
      <c r="G26" s="241">
        <f t="shared" si="1"/>
        <v>-85000</v>
      </c>
      <c r="K26" s="249"/>
      <c r="N26" s="36"/>
    </row>
    <row r="27" spans="1:17" ht="15" customHeight="1">
      <c r="A27" s="53" t="s">
        <v>10</v>
      </c>
      <c r="B27" s="4"/>
      <c r="C27" s="4"/>
      <c r="F27" s="23">
        <f>Specifikation!E166</f>
        <v>-480000</v>
      </c>
      <c r="G27" s="241">
        <f t="shared" si="1"/>
        <v>-480000</v>
      </c>
      <c r="N27" s="36"/>
    </row>
    <row r="28" spans="1:17" ht="15" customHeight="1">
      <c r="A28" s="53" t="s">
        <v>9</v>
      </c>
      <c r="B28" s="4"/>
      <c r="C28" s="4"/>
      <c r="F28" s="23">
        <f>Specifikation!E197</f>
        <v>-190000</v>
      </c>
      <c r="G28" s="241">
        <f t="shared" si="1"/>
        <v>-190000</v>
      </c>
      <c r="N28" s="36"/>
    </row>
    <row r="29" spans="1:17" ht="15" customHeight="1">
      <c r="A29" s="53" t="s">
        <v>206</v>
      </c>
      <c r="B29" s="4"/>
      <c r="C29" s="4"/>
      <c r="F29" s="23">
        <f>Specifikation!E234</f>
        <v>-220999.97999999998</v>
      </c>
      <c r="G29" s="241">
        <f t="shared" si="1"/>
        <v>-220999.97999999998</v>
      </c>
      <c r="N29" s="36"/>
    </row>
    <row r="30" spans="1:17" ht="15" customHeight="1">
      <c r="A30" s="53" t="s">
        <v>214</v>
      </c>
      <c r="B30" s="4"/>
      <c r="C30" s="4"/>
      <c r="F30" s="23">
        <f>Specifikation!E246</f>
        <v>-2750000</v>
      </c>
      <c r="G30" s="241">
        <f t="shared" si="1"/>
        <v>-2750000</v>
      </c>
      <c r="N30" s="36"/>
    </row>
    <row r="31" spans="1:17" ht="15" customHeight="1">
      <c r="A31" s="53" t="s">
        <v>12</v>
      </c>
      <c r="B31" s="4"/>
      <c r="C31" s="4"/>
      <c r="F31" s="23">
        <f>Specifikation!E252</f>
        <v>-236000</v>
      </c>
      <c r="G31" s="241">
        <f t="shared" si="1"/>
        <v>-236000</v>
      </c>
      <c r="N31" s="36"/>
    </row>
    <row r="32" spans="1:17" s="185" customFormat="1" ht="15" hidden="1" customHeight="1">
      <c r="A32" s="53" t="s">
        <v>327</v>
      </c>
      <c r="B32" s="4"/>
      <c r="C32" s="4"/>
      <c r="D32" s="1"/>
      <c r="E32" s="1"/>
      <c r="F32" s="23">
        <f>Specifikation!E303</f>
        <v>0</v>
      </c>
      <c r="G32" s="241">
        <f t="shared" si="1"/>
        <v>0</v>
      </c>
      <c r="H32" s="244"/>
      <c r="I32" s="244"/>
      <c r="J32" s="244"/>
      <c r="K32" s="244"/>
      <c r="L32" s="244"/>
      <c r="M32" s="244"/>
      <c r="N32" s="196"/>
    </row>
    <row r="33" spans="1:14" ht="15" customHeight="1">
      <c r="A33" s="53" t="s">
        <v>62</v>
      </c>
      <c r="B33" s="4"/>
      <c r="C33" s="4"/>
      <c r="F33" s="23">
        <f>Specifikation!E261</f>
        <v>-1653000</v>
      </c>
      <c r="G33" s="241">
        <f t="shared" si="1"/>
        <v>-1653000</v>
      </c>
      <c r="N33" s="36"/>
    </row>
    <row r="34" spans="1:14" ht="15" customHeight="1">
      <c r="A34" s="53" t="s">
        <v>65</v>
      </c>
      <c r="B34" s="4"/>
      <c r="C34" s="4"/>
      <c r="F34" s="23">
        <f>Specifikation!E282</f>
        <v>-1050000</v>
      </c>
      <c r="G34" s="241">
        <f t="shared" si="1"/>
        <v>-1050000</v>
      </c>
      <c r="N34" s="36"/>
    </row>
    <row r="35" spans="1:14" ht="15" hidden="1" customHeight="1">
      <c r="A35" s="53" t="s">
        <v>11</v>
      </c>
      <c r="B35" s="4"/>
      <c r="C35" s="4"/>
      <c r="F35" s="23">
        <f>Specifikation!E289</f>
        <v>0</v>
      </c>
      <c r="G35" s="241">
        <f t="shared" si="1"/>
        <v>0</v>
      </c>
      <c r="N35" s="36"/>
    </row>
    <row r="36" spans="1:14" ht="15" hidden="1" customHeight="1">
      <c r="A36" s="53" t="s">
        <v>208</v>
      </c>
      <c r="B36" s="4"/>
      <c r="C36" s="4"/>
      <c r="F36" s="23">
        <f>Specifikation!E296</f>
        <v>0</v>
      </c>
      <c r="G36" s="241">
        <f t="shared" si="1"/>
        <v>0</v>
      </c>
      <c r="N36" s="36"/>
    </row>
    <row r="37" spans="1:14" s="185" customFormat="1" ht="15" customHeight="1">
      <c r="A37" s="53" t="s">
        <v>390</v>
      </c>
      <c r="B37" s="186"/>
      <c r="C37" s="186"/>
      <c r="F37" s="193">
        <f>Specifikation!E308</f>
        <v>-1482000</v>
      </c>
      <c r="G37" s="241">
        <f t="shared" si="1"/>
        <v>-1482000</v>
      </c>
      <c r="H37" s="244"/>
      <c r="I37" s="244"/>
      <c r="J37" s="244"/>
      <c r="K37" s="244"/>
      <c r="L37" s="244"/>
      <c r="M37" s="244"/>
      <c r="N37" s="196"/>
    </row>
    <row r="38" spans="1:14" ht="15" customHeight="1">
      <c r="A38" s="1" t="s">
        <v>20</v>
      </c>
      <c r="B38" s="4"/>
      <c r="C38" s="4"/>
      <c r="F38" s="4">
        <f>SUM(F21:F37)</f>
        <v>-14454999.98</v>
      </c>
      <c r="G38" s="241">
        <v>1</v>
      </c>
      <c r="N38" s="36"/>
    </row>
    <row r="39" spans="1:14" ht="8.4499999999999993" hidden="1" customHeight="1">
      <c r="B39" s="4"/>
      <c r="C39" s="4"/>
      <c r="E39" s="8"/>
      <c r="F39" s="3"/>
      <c r="G39" s="241"/>
      <c r="N39" s="36"/>
    </row>
    <row r="40" spans="1:14" ht="15" customHeight="1">
      <c r="A40" s="100" t="s">
        <v>69</v>
      </c>
      <c r="B40" s="101"/>
      <c r="C40" s="102"/>
      <c r="D40" s="103"/>
      <c r="E40" s="103"/>
      <c r="F40" s="104">
        <f>F18+F38</f>
        <v>-2561999.9700000007</v>
      </c>
      <c r="G40" s="241">
        <v>1</v>
      </c>
      <c r="N40" s="36"/>
    </row>
    <row r="41" spans="1:14" s="185" customFormat="1" ht="15" customHeight="1">
      <c r="A41" s="212" t="str">
        <f>IF(F40&gt;0,"Inget höjningsbehov enligt resultat","Höjningsbehov enligt resultat")</f>
        <v>Höjningsbehov enligt resultat</v>
      </c>
      <c r="B41" s="213"/>
      <c r="C41" s="214"/>
      <c r="D41" s="215"/>
      <c r="E41" s="215"/>
      <c r="F41" s="267">
        <f>IF(F40&gt;0,"0",(F40)/(F11+F12))</f>
        <v>-0.22690638295987961</v>
      </c>
      <c r="G41" s="239"/>
      <c r="H41" s="244"/>
      <c r="I41" s="244"/>
      <c r="J41" s="244"/>
      <c r="K41" s="244"/>
      <c r="L41" s="244"/>
      <c r="M41" s="244"/>
      <c r="N41" s="196"/>
    </row>
    <row r="42" spans="1:14" ht="15" customHeight="1">
      <c r="A42" s="216" t="str">
        <f>IF(F42&gt;0.001,"Inget höjningsbehov enligt kassaflöde","Höjningsbehov enligt kassaflöde")</f>
        <v>Höjningsbehov enligt kassaflöde</v>
      </c>
      <c r="B42" s="217"/>
      <c r="C42" s="218"/>
      <c r="D42" s="219"/>
      <c r="E42" s="219"/>
      <c r="F42" s="220">
        <f>IF(Likviditet!C38&gt;0,"0",Likviditet!C38/(F11+F12))</f>
        <v>-0.10867061996280229</v>
      </c>
      <c r="N42" s="36"/>
    </row>
    <row r="43" spans="1:14" ht="6.95" customHeight="1">
      <c r="B43" s="6"/>
      <c r="C43" s="2"/>
      <c r="D43" s="211"/>
      <c r="E43" s="235"/>
      <c r="F43" s="3"/>
      <c r="G43" s="242"/>
      <c r="H43" s="253"/>
      <c r="I43" s="253"/>
      <c r="J43" s="253"/>
      <c r="N43" s="36"/>
    </row>
    <row r="44" spans="1:14" ht="15" customHeight="1">
      <c r="A44" s="1" t="s">
        <v>3</v>
      </c>
      <c r="B44" s="4"/>
      <c r="C44" s="6"/>
      <c r="E44" s="2"/>
      <c r="F44" s="2"/>
      <c r="N44" s="36"/>
    </row>
    <row r="45" spans="1:14" ht="6.95" customHeight="1">
      <c r="B45" s="4"/>
      <c r="C45" s="6"/>
      <c r="N45" s="36"/>
    </row>
    <row r="46" spans="1:14" ht="15" customHeight="1">
      <c r="A46" s="26" t="s">
        <v>4</v>
      </c>
      <c r="B46" s="27" t="s">
        <v>31</v>
      </c>
      <c r="C46" s="28" t="s">
        <v>61</v>
      </c>
      <c r="D46" s="28"/>
      <c r="E46" s="28" t="s">
        <v>27</v>
      </c>
      <c r="F46" s="29"/>
      <c r="N46" s="36"/>
    </row>
    <row r="47" spans="1:14" ht="15" customHeight="1">
      <c r="A47" s="16"/>
      <c r="B47" s="17"/>
      <c r="C47" s="19"/>
      <c r="D47" s="20"/>
      <c r="E47" s="25" t="s">
        <v>16</v>
      </c>
      <c r="F47" s="20"/>
      <c r="G47" s="243"/>
      <c r="I47" s="246"/>
      <c r="J47" s="247"/>
      <c r="K47" s="248"/>
      <c r="N47" s="36"/>
    </row>
    <row r="48" spans="1:14" ht="15" customHeight="1">
      <c r="A48" s="16"/>
      <c r="B48" s="17"/>
      <c r="C48" s="19"/>
      <c r="D48" s="20"/>
      <c r="E48" s="25" t="s">
        <v>28</v>
      </c>
      <c r="F48" s="20"/>
      <c r="G48" s="241"/>
      <c r="I48" s="252"/>
      <c r="K48" s="248"/>
      <c r="N48" s="36"/>
    </row>
    <row r="49" spans="1:14" ht="15" customHeight="1">
      <c r="A49" s="16"/>
      <c r="B49" s="17"/>
      <c r="C49" s="19"/>
      <c r="D49" s="20"/>
      <c r="E49" s="25" t="s">
        <v>29</v>
      </c>
      <c r="F49" s="24"/>
      <c r="G49" s="241"/>
      <c r="I49" s="252"/>
      <c r="K49" s="248"/>
      <c r="N49" s="36"/>
    </row>
    <row r="50" spans="1:14" ht="15" customHeight="1">
      <c r="A50" s="16"/>
      <c r="B50" s="17"/>
      <c r="C50" s="18"/>
      <c r="D50" s="20"/>
      <c r="E50" s="19"/>
      <c r="F50" s="20"/>
      <c r="G50" s="243"/>
      <c r="I50" s="246"/>
      <c r="J50" s="247"/>
      <c r="K50" s="248"/>
      <c r="N50" s="36"/>
    </row>
    <row r="51" spans="1:14" ht="15" customHeight="1">
      <c r="B51" s="4"/>
      <c r="C51" s="4"/>
      <c r="G51" s="241"/>
      <c r="I51" s="252"/>
      <c r="K51" s="248"/>
      <c r="N51" s="36"/>
    </row>
    <row r="52" spans="1:14" ht="15" customHeight="1">
      <c r="B52" s="4"/>
      <c r="C52" s="4"/>
      <c r="N52" s="36"/>
    </row>
    <row r="53" spans="1:14" ht="15" customHeight="1">
      <c r="A53" s="9"/>
      <c r="B53" s="11"/>
      <c r="C53" s="11"/>
      <c r="D53" s="4"/>
      <c r="E53" s="11"/>
      <c r="F53" s="9"/>
      <c r="N53" s="36"/>
    </row>
    <row r="54" spans="1:14" ht="15" customHeight="1">
      <c r="A54" s="15" t="s">
        <v>32</v>
      </c>
      <c r="B54" s="4"/>
      <c r="C54" s="4"/>
      <c r="D54" s="4"/>
      <c r="E54" s="4"/>
      <c r="N54" s="36"/>
    </row>
    <row r="55" spans="1:14" ht="15" hidden="1" customHeight="1">
      <c r="B55" s="4"/>
      <c r="C55" s="4"/>
      <c r="D55" s="4"/>
      <c r="E55" s="4"/>
    </row>
    <row r="56" spans="1:14" ht="15" hidden="1" customHeight="1">
      <c r="B56" s="4"/>
      <c r="C56" s="4"/>
      <c r="D56" s="4"/>
      <c r="E56" s="4"/>
    </row>
    <row r="57" spans="1:14" ht="15" hidden="1" customHeight="1">
      <c r="B57" s="4"/>
      <c r="C57" s="4"/>
      <c r="D57" s="4"/>
      <c r="E57" s="4"/>
    </row>
    <row r="58" spans="1:14" ht="15" hidden="1" customHeight="1">
      <c r="B58" s="4"/>
      <c r="C58" s="4"/>
      <c r="D58" s="4"/>
      <c r="E58" s="4"/>
    </row>
    <row r="59" spans="1:14" ht="15" hidden="1" customHeight="1">
      <c r="B59" s="4"/>
      <c r="C59" s="4"/>
      <c r="D59" s="4"/>
      <c r="E59" s="4"/>
    </row>
    <row r="60" spans="1:14" ht="15" hidden="1" customHeight="1">
      <c r="B60" s="4"/>
      <c r="C60" s="4"/>
      <c r="D60" s="4"/>
      <c r="E60" s="4"/>
    </row>
    <row r="61" spans="1:14" ht="15" hidden="1" customHeight="1">
      <c r="B61" s="4"/>
      <c r="C61" s="4"/>
      <c r="D61" s="4"/>
      <c r="E61" s="4"/>
    </row>
    <row r="62" spans="1:14" ht="15" hidden="1" customHeight="1">
      <c r="B62" s="4"/>
      <c r="C62" s="4"/>
      <c r="D62" s="4"/>
      <c r="E62" s="4"/>
    </row>
    <row r="63" spans="1:14" ht="15" hidden="1" customHeight="1">
      <c r="B63" s="4"/>
      <c r="C63" s="4"/>
      <c r="D63" s="4"/>
      <c r="E63" s="4"/>
    </row>
    <row r="64" spans="1:14" hidden="1">
      <c r="B64" s="4"/>
      <c r="C64" s="4"/>
      <c r="D64" s="4"/>
      <c r="E64" s="4"/>
    </row>
    <row r="65" spans="2:5" hidden="1">
      <c r="B65" s="4"/>
      <c r="C65" s="4"/>
      <c r="D65" s="4"/>
      <c r="E65" s="4"/>
    </row>
    <row r="66" spans="2:5" hidden="1">
      <c r="B66" s="4"/>
      <c r="C66" s="4"/>
      <c r="D66" s="4"/>
      <c r="E66" s="4"/>
    </row>
    <row r="67" spans="2:5" hidden="1">
      <c r="B67" s="4"/>
      <c r="C67" s="4"/>
      <c r="D67" s="4"/>
      <c r="E67" s="4"/>
    </row>
    <row r="68" spans="2:5" hidden="1">
      <c r="B68" s="4"/>
      <c r="C68" s="4"/>
      <c r="D68" s="4"/>
      <c r="E68" s="4"/>
    </row>
    <row r="69" spans="2:5" hidden="1">
      <c r="B69" s="4"/>
      <c r="C69" s="4"/>
      <c r="D69" s="4"/>
      <c r="E69" s="4"/>
    </row>
    <row r="70" spans="2:5" hidden="1">
      <c r="B70" s="4"/>
      <c r="C70" s="4"/>
      <c r="D70" s="4"/>
      <c r="E70" s="4"/>
    </row>
    <row r="71" spans="2:5" hidden="1">
      <c r="B71" s="4"/>
      <c r="C71" s="4"/>
      <c r="D71" s="4"/>
      <c r="E71" s="4"/>
    </row>
    <row r="72" spans="2:5" hidden="1">
      <c r="B72" s="4"/>
      <c r="C72" s="4"/>
      <c r="D72" s="4"/>
      <c r="E72" s="4"/>
    </row>
    <row r="73" spans="2:5" hidden="1">
      <c r="B73" s="4"/>
      <c r="C73" s="4"/>
      <c r="D73" s="4"/>
      <c r="E73" s="4"/>
    </row>
    <row r="74" spans="2:5" hidden="1">
      <c r="B74" s="4"/>
      <c r="C74" s="4"/>
      <c r="D74" s="4"/>
      <c r="E74" s="4"/>
    </row>
    <row r="75" spans="2:5" hidden="1">
      <c r="B75" s="4"/>
      <c r="C75" s="4"/>
      <c r="D75" s="4"/>
      <c r="E75" s="4"/>
    </row>
    <row r="76" spans="2:5" hidden="1">
      <c r="B76" s="4"/>
      <c r="C76" s="4"/>
      <c r="D76" s="4"/>
      <c r="E76" s="4"/>
    </row>
    <row r="77" spans="2:5" hidden="1">
      <c r="B77" s="4"/>
      <c r="C77" s="4"/>
      <c r="D77" s="4"/>
      <c r="E77" s="4"/>
    </row>
    <row r="78" spans="2:5" hidden="1">
      <c r="B78" s="4"/>
      <c r="C78" s="4"/>
      <c r="D78" s="4"/>
      <c r="E78" s="4"/>
    </row>
    <row r="79" spans="2:5" hidden="1">
      <c r="B79" s="4"/>
      <c r="C79" s="4"/>
      <c r="D79" s="4"/>
      <c r="E79" s="4"/>
    </row>
    <row r="80" spans="2:5" hidden="1">
      <c r="B80" s="4"/>
      <c r="C80" s="4"/>
      <c r="D80" s="4"/>
      <c r="E80" s="4"/>
    </row>
    <row r="81" spans="2:5" hidden="1">
      <c r="B81" s="4"/>
      <c r="C81" s="4"/>
      <c r="D81" s="4"/>
      <c r="E81" s="4"/>
    </row>
    <row r="82" spans="2:5" hidden="1"/>
    <row r="83" spans="2:5" hidden="1"/>
    <row r="84" spans="2:5" hidden="1"/>
    <row r="85" spans="2:5" hidden="1"/>
    <row r="86" spans="2:5" hidden="1"/>
    <row r="87" spans="2:5" hidden="1"/>
    <row r="88" spans="2:5" hidden="1"/>
    <row r="89" spans="2:5" hidden="1"/>
    <row r="90" spans="2:5" hidden="1"/>
    <row r="91" spans="2:5" hidden="1"/>
    <row r="92" spans="2:5" hidden="1"/>
    <row r="93" spans="2:5" hidden="1"/>
    <row r="94" spans="2:5" hidden="1"/>
    <row r="95" spans="2:5" hidden="1"/>
    <row r="96" spans="2:5" hidden="1"/>
    <row r="97" hidden="1"/>
    <row r="98" hidden="1"/>
    <row r="99" hidden="1"/>
    <row r="100" hidden="1"/>
    <row r="101" hidden="1"/>
    <row r="102" hidden="1"/>
    <row r="103" hidden="1"/>
    <row r="104" hidden="1"/>
    <row r="105"/>
  </sheetData>
  <sheetProtection selectLockedCells="1"/>
  <phoneticPr fontId="0" type="noConversion"/>
  <pageMargins left="0.53125" right="0.66666666666666663" top="0.38541666666666669" bottom="0.35433070866141736" header="0.31496062992125984" footer="0.31496062992125984"/>
  <pageSetup paperSize="9" orientation="portrait" verticalDpi="4294967292" r:id="rId1"/>
  <headerFooter scaleWithDoc="0" alignWithMargins="0">
    <oddFooter>&amp;C&amp;"Helv,Kursiv"Utskriven &amp;D&amp;R&amp;"Times New Roman,Fet"&amp;10&amp;P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0</xdr:row>
                    <xdr:rowOff>38100</xdr:rowOff>
                  </from>
                  <to>
                    <xdr:col>12</xdr:col>
                    <xdr:colOff>323850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HURows_TotBud">
                <anchor moveWithCells="1" sizeWithCells="1">
                  <from>
                    <xdr:col>7</xdr:col>
                    <xdr:colOff>123825</xdr:colOff>
                    <xdr:row>0</xdr:row>
                    <xdr:rowOff>114300</xdr:rowOff>
                  </from>
                  <to>
                    <xdr:col>8</xdr:col>
                    <xdr:colOff>285750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0]!Skrivut_styrelse">
                <anchor moveWithCells="1" sizeWithCells="1">
                  <from>
                    <xdr:col>8</xdr:col>
                    <xdr:colOff>1400175</xdr:colOff>
                    <xdr:row>0</xdr:row>
                    <xdr:rowOff>123825</xdr:rowOff>
                  </from>
                  <to>
                    <xdr:col>9</xdr:col>
                    <xdr:colOff>438150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 macro="[0]!Skapa_PDF">
                <anchor moveWithCells="1" sizeWithCells="1">
                  <from>
                    <xdr:col>9</xdr:col>
                    <xdr:colOff>571500</xdr:colOff>
                    <xdr:row>0</xdr:row>
                    <xdr:rowOff>114300</xdr:rowOff>
                  </from>
                  <to>
                    <xdr:col>10</xdr:col>
                    <xdr:colOff>457200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 macro="[0]!Visadolda_Totbud">
                <anchor moveWithCells="1" sizeWithCells="1">
                  <from>
                    <xdr:col>8</xdr:col>
                    <xdr:colOff>371475</xdr:colOff>
                    <xdr:row>0</xdr:row>
                    <xdr:rowOff>123825</xdr:rowOff>
                  </from>
                  <to>
                    <xdr:col>8</xdr:col>
                    <xdr:colOff>1285875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 macro="[0]!Dolj_Flikar">
                <anchor moveWithCells="1" sizeWithCells="1">
                  <from>
                    <xdr:col>10</xdr:col>
                    <xdr:colOff>571500</xdr:colOff>
                    <xdr:row>0</xdr:row>
                    <xdr:rowOff>123825</xdr:rowOff>
                  </from>
                  <to>
                    <xdr:col>12</xdr:col>
                    <xdr:colOff>190500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rgb="FF00257A"/>
  </sheetPr>
  <dimension ref="A1:M313"/>
  <sheetViews>
    <sheetView topLeftCell="A73" zoomScaleNormal="100" workbookViewId="0">
      <selection activeCell="M313" sqref="M313"/>
    </sheetView>
  </sheetViews>
  <sheetFormatPr defaultColWidth="0" defaultRowHeight="14.25"/>
  <cols>
    <col min="1" max="1" width="7.140625" style="51" bestFit="1" customWidth="1"/>
    <col min="2" max="2" width="46.7109375" style="51" customWidth="1"/>
    <col min="3" max="4" width="16.7109375" style="269" customWidth="1"/>
    <col min="5" max="5" width="17.7109375" style="269" customWidth="1"/>
    <col min="6" max="6" width="11.28515625" style="255" bestFit="1" customWidth="1"/>
    <col min="7" max="7" width="18" style="255" bestFit="1" customWidth="1"/>
    <col min="8" max="13" width="9.140625" style="254" customWidth="1"/>
    <col min="14" max="16384" width="9.140625" style="50" hidden="1"/>
  </cols>
  <sheetData>
    <row r="1" spans="1:13" ht="15.75">
      <c r="E1" s="175" t="str">
        <f>+Kontroll!C10</f>
        <v>Brf Kobben</v>
      </c>
    </row>
    <row r="2" spans="1:13" ht="15">
      <c r="E2" s="176" t="str">
        <f>+Kontroll!D13</f>
        <v>Budget 2018</v>
      </c>
    </row>
    <row r="3" spans="1:13">
      <c r="C3" s="270"/>
    </row>
    <row r="4" spans="1:13" s="204" customFormat="1">
      <c r="A4" s="205"/>
      <c r="B4" s="205"/>
      <c r="C4" s="270"/>
      <c r="D4" s="269"/>
      <c r="E4" s="269"/>
      <c r="F4" s="255"/>
      <c r="G4" s="255"/>
      <c r="H4" s="254"/>
      <c r="I4" s="254"/>
      <c r="J4" s="254"/>
      <c r="K4" s="254"/>
      <c r="L4" s="254"/>
      <c r="M4" s="254"/>
    </row>
    <row r="5" spans="1:13" ht="15">
      <c r="A5" s="89" t="s">
        <v>209</v>
      </c>
    </row>
    <row r="6" spans="1:13">
      <c r="A6" s="90" t="s">
        <v>8</v>
      </c>
      <c r="B6" s="90" t="s">
        <v>210</v>
      </c>
      <c r="C6" s="271" t="s">
        <v>326</v>
      </c>
      <c r="D6" s="271" t="s">
        <v>230</v>
      </c>
      <c r="E6" s="271" t="s">
        <v>231</v>
      </c>
      <c r="F6" s="255" t="s">
        <v>213</v>
      </c>
      <c r="G6" s="90" t="s">
        <v>347</v>
      </c>
    </row>
    <row r="7" spans="1:13" s="204" customFormat="1">
      <c r="A7" s="65">
        <v>3007</v>
      </c>
      <c r="B7" s="65" t="s">
        <v>333</v>
      </c>
      <c r="C7" s="272">
        <f>IFERROR(VLOOKUP(A7,Indata!K:X,14,0),0)</f>
        <v>0</v>
      </c>
      <c r="D7" s="272">
        <f>IFERROR(VLOOKUP(A7,Indata!K:X,13,0),0)</f>
        <v>0</v>
      </c>
      <c r="E7" s="272">
        <f>IF(G7=0,ROUND(+Beräkningsunderlag!H7/1000,0)*1000,G7)</f>
        <v>6000</v>
      </c>
      <c r="F7" s="256">
        <f>+C7+D7+E7</f>
        <v>6000</v>
      </c>
      <c r="G7" s="90"/>
      <c r="H7" s="254"/>
      <c r="I7" s="254"/>
      <c r="J7" s="254"/>
      <c r="K7" s="254"/>
      <c r="L7" s="254"/>
      <c r="M7" s="254"/>
    </row>
    <row r="8" spans="1:13" hidden="1">
      <c r="A8" s="65">
        <v>3011</v>
      </c>
      <c r="B8" s="65" t="s">
        <v>77</v>
      </c>
      <c r="C8" s="272">
        <f>IFERROR(VLOOKUP(A8,Indata!K:X,14,0),0)</f>
        <v>0</v>
      </c>
      <c r="D8" s="272">
        <f>IFERROR(VLOOKUP(A8,Indata!K:X,13,0),0)</f>
        <v>0</v>
      </c>
      <c r="E8" s="272">
        <f>IF(G8=0,ROUND(+Beräkningsunderlag!H8/1000,0)*1000,G8)</f>
        <v>0</v>
      </c>
      <c r="F8" s="256">
        <f t="shared" ref="F8:F71" si="0">+C8+D8+E8</f>
        <v>0</v>
      </c>
      <c r="G8" s="266"/>
    </row>
    <row r="9" spans="1:13" hidden="1">
      <c r="A9" s="65">
        <v>3012</v>
      </c>
      <c r="B9" s="65" t="s">
        <v>78</v>
      </c>
      <c r="C9" s="272">
        <f>IFERROR(VLOOKUP(A9,Indata!K:X,14,0),0)</f>
        <v>0</v>
      </c>
      <c r="D9" s="272">
        <f>IFERROR(VLOOKUP(A9,Indata!K:X,13,0),0)</f>
        <v>0</v>
      </c>
      <c r="E9" s="272">
        <f>IF(G9=0,ROUND(+Beräkningsunderlag!H9/1000,0)*1000,G9)</f>
        <v>0</v>
      </c>
      <c r="F9" s="256">
        <f t="shared" si="0"/>
        <v>0</v>
      </c>
      <c r="G9" s="266"/>
    </row>
    <row r="10" spans="1:13">
      <c r="A10" s="65">
        <v>3013</v>
      </c>
      <c r="B10" s="65" t="s">
        <v>79</v>
      </c>
      <c r="C10" s="272">
        <f>IFERROR(VLOOKUP(A10,Indata!K:X,14,0),0)</f>
        <v>80633</v>
      </c>
      <c r="D10" s="272">
        <f>IFERROR(VLOOKUP(A10,Indata!K:X,13,0),0)</f>
        <v>45000</v>
      </c>
      <c r="E10" s="272">
        <f>IF(G10=0,ROUND(+Beräkningsunderlag!H10/1000,0)*1000,G10)</f>
        <v>0</v>
      </c>
      <c r="F10" s="256">
        <f t="shared" si="0"/>
        <v>125633</v>
      </c>
      <c r="G10" s="266"/>
    </row>
    <row r="11" spans="1:13" s="204" customFormat="1">
      <c r="A11" s="65">
        <v>3014</v>
      </c>
      <c r="B11" s="210" t="s">
        <v>318</v>
      </c>
      <c r="C11" s="272">
        <f>IFERROR(VLOOKUP(A11,Indata!K:X,14,0),0)</f>
        <v>4800</v>
      </c>
      <c r="D11" s="272">
        <f>IFERROR(VLOOKUP(A11,Indata!K:X,13,0),0)</f>
        <v>4800</v>
      </c>
      <c r="E11" s="272">
        <f>IF(G11=0,ROUND(+Beräkningsunderlag!H11/1000,0)*1000,G11)</f>
        <v>5000</v>
      </c>
      <c r="F11" s="256">
        <f t="shared" si="0"/>
        <v>14600</v>
      </c>
      <c r="G11" s="266"/>
      <c r="H11" s="254"/>
      <c r="I11" s="254"/>
      <c r="J11" s="254"/>
      <c r="K11" s="254"/>
      <c r="L11" s="254"/>
      <c r="M11" s="254"/>
    </row>
    <row r="12" spans="1:13" s="204" customFormat="1" hidden="1">
      <c r="A12" s="65">
        <v>3015</v>
      </c>
      <c r="B12" s="210" t="s">
        <v>233</v>
      </c>
      <c r="C12" s="272">
        <f>IFERROR(VLOOKUP(A12,Indata!K:X,14,0),0)</f>
        <v>0</v>
      </c>
      <c r="D12" s="272">
        <f>IFERROR(VLOOKUP(A12,Indata!K:X,13,0),0)</f>
        <v>0</v>
      </c>
      <c r="E12" s="272">
        <f>IF(G12=0,ROUND(+Beräkningsunderlag!H12/1000,0)*1000,G12)</f>
        <v>0</v>
      </c>
      <c r="F12" s="256">
        <f t="shared" si="0"/>
        <v>0</v>
      </c>
      <c r="G12" s="266"/>
      <c r="H12" s="254"/>
      <c r="I12" s="254"/>
      <c r="J12" s="254"/>
      <c r="K12" s="254"/>
      <c r="L12" s="254"/>
      <c r="M12" s="254"/>
    </row>
    <row r="13" spans="1:13" hidden="1">
      <c r="A13" s="65">
        <v>3016</v>
      </c>
      <c r="B13" s="65" t="s">
        <v>80</v>
      </c>
      <c r="C13" s="272">
        <f>IFERROR(VLOOKUP(A13,Indata!K:X,14,0),0)</f>
        <v>0</v>
      </c>
      <c r="D13" s="272">
        <f>IFERROR(VLOOKUP(A13,Indata!K:X,13,0),0)</f>
        <v>0</v>
      </c>
      <c r="E13" s="272">
        <f>IF(G13=0,ROUND(+Beräkningsunderlag!H13/1000,0)*1000,G13)</f>
        <v>0</v>
      </c>
      <c r="F13" s="256">
        <f t="shared" si="0"/>
        <v>0</v>
      </c>
      <c r="G13" s="266"/>
    </row>
    <row r="14" spans="1:13">
      <c r="A14" s="65">
        <v>3017</v>
      </c>
      <c r="B14" s="65" t="s">
        <v>81</v>
      </c>
      <c r="C14" s="272">
        <f>IFERROR(VLOOKUP(A14,Indata!K:X,14,0),0)</f>
        <v>540159</v>
      </c>
      <c r="D14" s="272">
        <f>IFERROR(VLOOKUP(A14,Indata!K:X,13,0),0)</f>
        <v>539000</v>
      </c>
      <c r="E14" s="272">
        <f>IF(G14=0,ROUND(+Beräkningsunderlag!H14/1000,0)*1000,G14)</f>
        <v>539000</v>
      </c>
      <c r="F14" s="256">
        <f t="shared" si="0"/>
        <v>1618159</v>
      </c>
      <c r="G14" s="266"/>
    </row>
    <row r="15" spans="1:13" s="204" customFormat="1" hidden="1">
      <c r="A15" s="65">
        <v>3018</v>
      </c>
      <c r="B15" s="210" t="s">
        <v>348</v>
      </c>
      <c r="C15" s="272">
        <f>IFERROR(VLOOKUP(A15,Indata!K:X,14,0),0)</f>
        <v>0</v>
      </c>
      <c r="D15" s="272">
        <f>IFERROR(VLOOKUP(A15,Indata!K:X,13,0),0)</f>
        <v>0</v>
      </c>
      <c r="E15" s="272">
        <f>IF(G15=0,ROUND(+Beräkningsunderlag!H15/1000,0)*1000,G15)</f>
        <v>0</v>
      </c>
      <c r="F15" s="256">
        <f t="shared" si="0"/>
        <v>0</v>
      </c>
      <c r="G15" s="266"/>
      <c r="H15" s="254"/>
      <c r="I15" s="254"/>
      <c r="J15" s="254"/>
      <c r="K15" s="254"/>
      <c r="L15" s="254"/>
      <c r="M15" s="254"/>
    </row>
    <row r="16" spans="1:13">
      <c r="A16" s="65">
        <v>3019</v>
      </c>
      <c r="B16" s="65" t="s">
        <v>82</v>
      </c>
      <c r="C16" s="272">
        <f>IFERROR(VLOOKUP(A16,Indata!K:X,14,0),0)</f>
        <v>7200</v>
      </c>
      <c r="D16" s="272">
        <f>IFERROR(VLOOKUP(A16,Indata!K:X,13,0),0)</f>
        <v>7200</v>
      </c>
      <c r="E16" s="272">
        <f>IF(G16=0,ROUND(+Beräkningsunderlag!H16/1000,0)*1000,G16)</f>
        <v>0.01</v>
      </c>
      <c r="F16" s="256">
        <f t="shared" si="0"/>
        <v>14400.01</v>
      </c>
      <c r="G16" s="266">
        <v>0.01</v>
      </c>
    </row>
    <row r="17" spans="1:13">
      <c r="A17" s="65">
        <v>3021</v>
      </c>
      <c r="B17" s="65" t="s">
        <v>16</v>
      </c>
      <c r="C17" s="272">
        <f>IFERROR(VLOOKUP(A17,Indata!K:X,14,0),0)</f>
        <v>11290968</v>
      </c>
      <c r="D17" s="272">
        <f>IFERROR(VLOOKUP(A17,Indata!K:X,13,0),0)</f>
        <v>11291000</v>
      </c>
      <c r="E17" s="272">
        <f>IF(G17=0,ROUND(+Beräkningsunderlag!H17/1000,0)*1000,G17)</f>
        <v>11291000</v>
      </c>
      <c r="F17" s="256">
        <f t="shared" si="0"/>
        <v>33872968</v>
      </c>
      <c r="G17" s="266"/>
    </row>
    <row r="18" spans="1:13" hidden="1">
      <c r="A18" s="65">
        <v>3022</v>
      </c>
      <c r="B18" s="65" t="s">
        <v>84</v>
      </c>
      <c r="C18" s="272">
        <f>IFERROR(VLOOKUP(A18,Indata!K:X,14,0),0)</f>
        <v>0</v>
      </c>
      <c r="D18" s="272">
        <f>IFERROR(VLOOKUP(A18,Indata!K:X,13,0),0)</f>
        <v>0</v>
      </c>
      <c r="E18" s="272">
        <f>IF(G18=0,ROUND(+Beräkningsunderlag!H18/1000,0)*1000,G18)</f>
        <v>0</v>
      </c>
      <c r="F18" s="256">
        <f t="shared" si="0"/>
        <v>0</v>
      </c>
      <c r="G18" s="266"/>
    </row>
    <row r="19" spans="1:13" hidden="1">
      <c r="A19" s="65">
        <v>3023</v>
      </c>
      <c r="B19" s="65" t="s">
        <v>83</v>
      </c>
      <c r="C19" s="272">
        <f>IFERROR(VLOOKUP(A19,Indata!K:X,14,0),0)</f>
        <v>0</v>
      </c>
      <c r="D19" s="272">
        <f>IFERROR(VLOOKUP(A19,Indata!K:X,13,0),0)</f>
        <v>0</v>
      </c>
      <c r="E19" s="272">
        <f>IF(G19=0,ROUND(+Beräkningsunderlag!H19/1000,0)*1000,G19)</f>
        <v>0</v>
      </c>
      <c r="F19" s="256">
        <f t="shared" si="0"/>
        <v>0</v>
      </c>
      <c r="G19" s="266"/>
    </row>
    <row r="20" spans="1:13" hidden="1">
      <c r="A20" s="65">
        <v>3050</v>
      </c>
      <c r="B20" s="65" t="s">
        <v>85</v>
      </c>
      <c r="C20" s="272">
        <f>IFERROR(VLOOKUP(A20,Indata!K:X,14,0),0)</f>
        <v>0</v>
      </c>
      <c r="D20" s="272">
        <f>IFERROR(VLOOKUP(A20,Indata!K:X,13,0),0)</f>
        <v>0</v>
      </c>
      <c r="E20" s="272">
        <f>IF(G20=0,ROUND(+Beräkningsunderlag!H20/1000,0)*1000,G20)</f>
        <v>0</v>
      </c>
      <c r="F20" s="256">
        <f t="shared" si="0"/>
        <v>0</v>
      </c>
      <c r="G20" s="266"/>
    </row>
    <row r="21" spans="1:13" s="204" customFormat="1" hidden="1">
      <c r="A21" s="65">
        <v>3067</v>
      </c>
      <c r="B21" s="210" t="s">
        <v>349</v>
      </c>
      <c r="C21" s="272">
        <f>IFERROR(VLOOKUP(A21,Indata!K:X,14,0),0)</f>
        <v>0</v>
      </c>
      <c r="D21" s="272">
        <f>IFERROR(VLOOKUP(A21,Indata!K:X,13,0),0)</f>
        <v>0</v>
      </c>
      <c r="E21" s="272">
        <f>IF(G21=0,ROUND(+Beräkningsunderlag!H21/1000,0)*1000,G21)</f>
        <v>0</v>
      </c>
      <c r="F21" s="256">
        <f t="shared" si="0"/>
        <v>0</v>
      </c>
      <c r="G21" s="266"/>
      <c r="H21" s="254"/>
      <c r="I21" s="254"/>
      <c r="J21" s="254"/>
      <c r="K21" s="254"/>
      <c r="L21" s="254"/>
      <c r="M21" s="254"/>
    </row>
    <row r="22" spans="1:13" hidden="1">
      <c r="A22" s="65">
        <v>3071</v>
      </c>
      <c r="B22" s="65" t="s">
        <v>37</v>
      </c>
      <c r="C22" s="272">
        <f>IFERROR(VLOOKUP(A22,Indata!K:X,14,0),0)</f>
        <v>0</v>
      </c>
      <c r="D22" s="272">
        <f>IFERROR(VLOOKUP(A22,Indata!K:X,13,0),0)</f>
        <v>0</v>
      </c>
      <c r="E22" s="272">
        <f>IF(G22=0,ROUND(+Beräkningsunderlag!H22/1000,0)*1000,G22)</f>
        <v>0</v>
      </c>
      <c r="F22" s="256">
        <f t="shared" si="0"/>
        <v>0</v>
      </c>
      <c r="G22" s="266"/>
    </row>
    <row r="23" spans="1:13" hidden="1">
      <c r="A23" s="65">
        <v>3072</v>
      </c>
      <c r="B23" s="65" t="s">
        <v>90</v>
      </c>
      <c r="C23" s="272">
        <f>IFERROR(VLOOKUP(A23,Indata!K:X,14,0),0)</f>
        <v>0</v>
      </c>
      <c r="D23" s="272">
        <f>IFERROR(VLOOKUP(A23,Indata!K:X,13,0),0)</f>
        <v>0</v>
      </c>
      <c r="E23" s="272">
        <f>IF(G23=0,ROUND(+Beräkningsunderlag!H23/1000,0)*1000,G23)</f>
        <v>0</v>
      </c>
      <c r="F23" s="256">
        <f t="shared" si="0"/>
        <v>0</v>
      </c>
      <c r="G23" s="266"/>
    </row>
    <row r="24" spans="1:13" hidden="1">
      <c r="A24" s="65">
        <v>3073</v>
      </c>
      <c r="B24" s="65" t="s">
        <v>91</v>
      </c>
      <c r="C24" s="272">
        <f>IFERROR(VLOOKUP(A24,Indata!K:X,14,0),0)</f>
        <v>0</v>
      </c>
      <c r="D24" s="272">
        <f>IFERROR(VLOOKUP(A24,Indata!K:X,13,0),0)</f>
        <v>0</v>
      </c>
      <c r="E24" s="272">
        <f>IF(G24=0,ROUND(+Beräkningsunderlag!H24/1000,0)*1000,G24)</f>
        <v>0</v>
      </c>
      <c r="F24" s="256">
        <f t="shared" si="0"/>
        <v>0</v>
      </c>
      <c r="G24" s="266"/>
    </row>
    <row r="25" spans="1:13" s="204" customFormat="1" hidden="1">
      <c r="A25" s="65">
        <v>3074</v>
      </c>
      <c r="B25" s="65" t="s">
        <v>328</v>
      </c>
      <c r="C25" s="272">
        <f>IFERROR(VLOOKUP(A25,Indata!K:X,14,0),0)</f>
        <v>0</v>
      </c>
      <c r="D25" s="272">
        <f>IFERROR(VLOOKUP(A25,Indata!K:X,13,0),0)</f>
        <v>0</v>
      </c>
      <c r="E25" s="272">
        <f>IF(G25=0,ROUND(+Beräkningsunderlag!H25/1000,0)*1000,G25)</f>
        <v>0</v>
      </c>
      <c r="F25" s="256">
        <f t="shared" si="0"/>
        <v>0</v>
      </c>
      <c r="G25" s="266"/>
      <c r="H25" s="254"/>
      <c r="I25" s="254"/>
      <c r="J25" s="254"/>
      <c r="K25" s="254"/>
      <c r="L25" s="254"/>
      <c r="M25" s="254"/>
    </row>
    <row r="26" spans="1:13" s="204" customFormat="1">
      <c r="A26" s="65">
        <v>3075</v>
      </c>
      <c r="B26" s="65" t="s">
        <v>329</v>
      </c>
      <c r="C26" s="272">
        <f>IFERROR(VLOOKUP(A26,Indata!K:X,14,0),0)</f>
        <v>-3000</v>
      </c>
      <c r="D26" s="272">
        <f>IFERROR(VLOOKUP(A26,Indata!K:X,13,0),0)</f>
        <v>-3000</v>
      </c>
      <c r="E26" s="272">
        <f>IF(G26=0,ROUND(+Beräkningsunderlag!H26/1000,0)*1000,G26)</f>
        <v>-3000</v>
      </c>
      <c r="F26" s="256">
        <f t="shared" si="0"/>
        <v>-9000</v>
      </c>
      <c r="G26" s="266"/>
      <c r="H26" s="254"/>
      <c r="I26" s="254"/>
      <c r="J26" s="254"/>
      <c r="K26" s="254"/>
      <c r="L26" s="254"/>
      <c r="M26" s="254"/>
    </row>
    <row r="27" spans="1:13" s="204" customFormat="1" hidden="1">
      <c r="A27" s="65">
        <v>3076</v>
      </c>
      <c r="B27" s="65" t="s">
        <v>330</v>
      </c>
      <c r="C27" s="272">
        <f>IFERROR(VLOOKUP(A27,Indata!K:X,14,0),0)</f>
        <v>0</v>
      </c>
      <c r="D27" s="272">
        <f>IFERROR(VLOOKUP(A27,Indata!K:X,13,0),0)</f>
        <v>0</v>
      </c>
      <c r="E27" s="272">
        <f>IF(G27=0,ROUND(+Beräkningsunderlag!H27/1000,0)*1000,G27)</f>
        <v>0</v>
      </c>
      <c r="F27" s="256">
        <f t="shared" si="0"/>
        <v>0</v>
      </c>
      <c r="G27" s="266"/>
      <c r="H27" s="254"/>
      <c r="I27" s="254"/>
      <c r="J27" s="254"/>
      <c r="K27" s="254"/>
      <c r="L27" s="254"/>
      <c r="M27" s="254"/>
    </row>
    <row r="28" spans="1:13">
      <c r="A28" s="65">
        <v>3077</v>
      </c>
      <c r="B28" s="65" t="s">
        <v>92</v>
      </c>
      <c r="C28" s="272">
        <f>IFERROR(VLOOKUP(A28,Indata!K:X,14,0),0)</f>
        <v>-25275</v>
      </c>
      <c r="D28" s="272">
        <f>IFERROR(VLOOKUP(A28,Indata!K:X,13,0),0)</f>
        <v>-16000</v>
      </c>
      <c r="E28" s="272">
        <f>IF(G28=0,ROUND(+Beräkningsunderlag!H28/1000,0)*1000,G28)</f>
        <v>-16000</v>
      </c>
      <c r="F28" s="256">
        <f t="shared" si="0"/>
        <v>-57275</v>
      </c>
      <c r="G28" s="266"/>
    </row>
    <row r="29" spans="1:13" hidden="1">
      <c r="A29" s="65">
        <v>3078</v>
      </c>
      <c r="B29" s="65" t="s">
        <v>96</v>
      </c>
      <c r="C29" s="272">
        <f>IFERROR(VLOOKUP(A29,Indata!K:X,14,0),0)</f>
        <v>0</v>
      </c>
      <c r="D29" s="272">
        <f>IFERROR(VLOOKUP(A29,Indata!K:X,13,0),0)</f>
        <v>0</v>
      </c>
      <c r="E29" s="272">
        <f>IF(G29=0,ROUND(+Beräkningsunderlag!H29/1000,0)*1000,G29)</f>
        <v>0</v>
      </c>
      <c r="F29" s="256">
        <f t="shared" si="0"/>
        <v>0</v>
      </c>
      <c r="G29" s="266"/>
    </row>
    <row r="30" spans="1:13" hidden="1">
      <c r="A30" s="65">
        <v>3079</v>
      </c>
      <c r="B30" s="65" t="s">
        <v>93</v>
      </c>
      <c r="C30" s="272">
        <f>IFERROR(VLOOKUP(A30,Indata!K:X,14,0),0)</f>
        <v>0</v>
      </c>
      <c r="D30" s="272">
        <f>IFERROR(VLOOKUP(A30,Indata!K:X,13,0),0)</f>
        <v>0</v>
      </c>
      <c r="E30" s="272">
        <f>IF(G30=0,ROUND(+Beräkningsunderlag!H30/1000,0)*1000,G30)</f>
        <v>0</v>
      </c>
      <c r="F30" s="256">
        <f t="shared" si="0"/>
        <v>0</v>
      </c>
      <c r="G30" s="266"/>
    </row>
    <row r="31" spans="1:13" hidden="1">
      <c r="A31" s="65">
        <v>3081</v>
      </c>
      <c r="B31" s="65" t="s">
        <v>38</v>
      </c>
      <c r="C31" s="272">
        <f>IFERROR(VLOOKUP(A31,Indata!K:X,14,0),0)</f>
        <v>0</v>
      </c>
      <c r="D31" s="272">
        <f>IFERROR(VLOOKUP(A31,Indata!K:X,13,0),0)</f>
        <v>0</v>
      </c>
      <c r="E31" s="272">
        <f>IF(G31=0,ROUND(+Beräkningsunderlag!H31/1000,0)*1000,G31)</f>
        <v>0</v>
      </c>
      <c r="F31" s="256">
        <f t="shared" si="0"/>
        <v>0</v>
      </c>
      <c r="G31" s="266"/>
    </row>
    <row r="32" spans="1:13" hidden="1">
      <c r="A32" s="65">
        <v>3083</v>
      </c>
      <c r="B32" s="65" t="s">
        <v>94</v>
      </c>
      <c r="C32" s="272">
        <f>IFERROR(VLOOKUP(A32,Indata!K:X,14,0),0)</f>
        <v>0</v>
      </c>
      <c r="D32" s="272">
        <f>IFERROR(VLOOKUP(A32,Indata!K:X,13,0),0)</f>
        <v>0</v>
      </c>
      <c r="E32" s="272">
        <f>IF(G32=0,ROUND(+Beräkningsunderlag!H32/1000,0)*1000,G32)</f>
        <v>0</v>
      </c>
      <c r="F32" s="256">
        <f t="shared" si="0"/>
        <v>0</v>
      </c>
      <c r="G32" s="266"/>
    </row>
    <row r="33" spans="1:13" hidden="1">
      <c r="A33" s="65">
        <v>3085</v>
      </c>
      <c r="B33" s="65" t="s">
        <v>95</v>
      </c>
      <c r="C33" s="272">
        <f>IFERROR(VLOOKUP(A33,Indata!K:X,14,0),0)</f>
        <v>0</v>
      </c>
      <c r="D33" s="272">
        <f>IFERROR(VLOOKUP(A33,Indata!K:X,13,0),0)</f>
        <v>0</v>
      </c>
      <c r="E33" s="272">
        <f>IF(G33=0,ROUND(+Beräkningsunderlag!H33/1000,0)*1000,G33)</f>
        <v>0</v>
      </c>
      <c r="F33" s="256">
        <f t="shared" si="0"/>
        <v>0</v>
      </c>
      <c r="G33" s="266"/>
    </row>
    <row r="34" spans="1:13" hidden="1">
      <c r="A34" s="65">
        <v>3086</v>
      </c>
      <c r="B34" s="65" t="s">
        <v>97</v>
      </c>
      <c r="C34" s="272">
        <f>IFERROR(VLOOKUP(A34,Indata!K:X,14,0),0)</f>
        <v>0</v>
      </c>
      <c r="D34" s="272">
        <f>IFERROR(VLOOKUP(A34,Indata!K:X,13,0),0)</f>
        <v>0</v>
      </c>
      <c r="E34" s="272">
        <f>IF(G34=0,ROUND(+Beräkningsunderlag!H34/1000,0)*1000,G34)</f>
        <v>0</v>
      </c>
      <c r="F34" s="256">
        <f t="shared" si="0"/>
        <v>0</v>
      </c>
      <c r="G34" s="266"/>
    </row>
    <row r="35" spans="1:13" hidden="1">
      <c r="A35" s="65">
        <v>3089</v>
      </c>
      <c r="B35" s="65" t="s">
        <v>102</v>
      </c>
      <c r="C35" s="272">
        <f>IFERROR(VLOOKUP(A35,Indata!K:X,14,0),0)</f>
        <v>0</v>
      </c>
      <c r="D35" s="272">
        <f>IFERROR(VLOOKUP(A35,Indata!K:X,13,0),0)</f>
        <v>0</v>
      </c>
      <c r="E35" s="272">
        <f>IF(G35=0,ROUND(+Beräkningsunderlag!H35/1000,0)*1000,G35)</f>
        <v>0</v>
      </c>
      <c r="F35" s="256">
        <f t="shared" si="0"/>
        <v>0</v>
      </c>
      <c r="G35" s="266"/>
    </row>
    <row r="36" spans="1:13" hidden="1">
      <c r="A36" s="65">
        <v>3095</v>
      </c>
      <c r="B36" s="65" t="s">
        <v>112</v>
      </c>
      <c r="C36" s="272">
        <f>IFERROR(VLOOKUP(A36,Indata!K:X,14,0),0)</f>
        <v>0</v>
      </c>
      <c r="D36" s="272">
        <f>IFERROR(VLOOKUP(A36,Indata!K:X,13,0),0)</f>
        <v>0</v>
      </c>
      <c r="E36" s="272">
        <f>IF(G36=0,ROUND(+Beräkningsunderlag!H36/1000,0)*1000,G36)</f>
        <v>0</v>
      </c>
      <c r="F36" s="256">
        <f t="shared" si="0"/>
        <v>0</v>
      </c>
      <c r="G36" s="266"/>
    </row>
    <row r="37" spans="1:13" hidden="1">
      <c r="A37" s="65">
        <v>3096</v>
      </c>
      <c r="B37" s="65" t="s">
        <v>39</v>
      </c>
      <c r="C37" s="272">
        <f>IFERROR(VLOOKUP(A37,Indata!K:X,14,0),0)</f>
        <v>0</v>
      </c>
      <c r="D37" s="272">
        <f>IFERROR(VLOOKUP(A37,Indata!K:X,13,0),0)</f>
        <v>0</v>
      </c>
      <c r="E37" s="272">
        <f>IF(G37=0,ROUND(+Beräkningsunderlag!H37/1000,0)*1000,G37)</f>
        <v>0</v>
      </c>
      <c r="F37" s="256">
        <f t="shared" si="0"/>
        <v>0</v>
      </c>
      <c r="G37" s="266"/>
    </row>
    <row r="38" spans="1:13" s="204" customFormat="1" hidden="1">
      <c r="A38" s="282">
        <v>3111</v>
      </c>
      <c r="B38" s="210" t="s">
        <v>350</v>
      </c>
      <c r="C38" s="272">
        <f>IFERROR(VLOOKUP(A38,Indata!K:X,14,0),0)</f>
        <v>0</v>
      </c>
      <c r="D38" s="272">
        <f>IFERROR(VLOOKUP(A38,Indata!K:X,13,0),0)</f>
        <v>0</v>
      </c>
      <c r="E38" s="272">
        <f>IF(G38=0,ROUND(+Beräkningsunderlag!H38/1000,0)*1000,G38)</f>
        <v>0</v>
      </c>
      <c r="F38" s="256">
        <f t="shared" si="0"/>
        <v>0</v>
      </c>
      <c r="G38" s="266"/>
      <c r="H38" s="254"/>
      <c r="I38" s="254"/>
      <c r="J38" s="254"/>
      <c r="K38" s="254"/>
      <c r="L38" s="254"/>
      <c r="M38" s="254"/>
    </row>
    <row r="39" spans="1:13" hidden="1">
      <c r="A39" s="65">
        <v>3112</v>
      </c>
      <c r="B39" s="65" t="s">
        <v>98</v>
      </c>
      <c r="C39" s="272">
        <f>IFERROR(VLOOKUP(A39,Indata!K:X,14,0),0)</f>
        <v>0</v>
      </c>
      <c r="D39" s="272">
        <f>IFERROR(VLOOKUP(A39,Indata!K:X,13,0),0)</f>
        <v>0</v>
      </c>
      <c r="E39" s="272">
        <f>IF(G39=0,ROUND(+Beräkningsunderlag!H39/1000,0)*1000,G39)</f>
        <v>0</v>
      </c>
      <c r="F39" s="256">
        <f t="shared" si="0"/>
        <v>0</v>
      </c>
      <c r="G39" s="266"/>
    </row>
    <row r="40" spans="1:13" hidden="1">
      <c r="A40" s="65">
        <v>3121</v>
      </c>
      <c r="B40" s="65" t="s">
        <v>86</v>
      </c>
      <c r="C40" s="272">
        <f>IFERROR(VLOOKUP(A40,Indata!K:X,14,0),0)</f>
        <v>0</v>
      </c>
      <c r="D40" s="272">
        <f>IFERROR(VLOOKUP(A40,Indata!K:X,13,0),0)</f>
        <v>0</v>
      </c>
      <c r="E40" s="272">
        <f>IF(G40=0,ROUND(+Beräkningsunderlag!H40/1000,0)*1000,G40)</f>
        <v>0</v>
      </c>
      <c r="F40" s="256">
        <f t="shared" si="0"/>
        <v>0</v>
      </c>
      <c r="G40" s="266"/>
    </row>
    <row r="41" spans="1:13" hidden="1">
      <c r="A41" s="65">
        <v>3130</v>
      </c>
      <c r="B41" s="65" t="s">
        <v>88</v>
      </c>
      <c r="C41" s="272">
        <f>IFERROR(VLOOKUP(A41,Indata!K:X,14,0),0)</f>
        <v>0</v>
      </c>
      <c r="D41" s="272">
        <f>IFERROR(VLOOKUP(A41,Indata!K:X,13,0),0)</f>
        <v>0</v>
      </c>
      <c r="E41" s="272">
        <f>IF(G41=0,ROUND(+Beräkningsunderlag!H41/1000,0)*1000,G41)</f>
        <v>0</v>
      </c>
      <c r="F41" s="256">
        <f t="shared" si="0"/>
        <v>0</v>
      </c>
      <c r="G41" s="266"/>
    </row>
    <row r="42" spans="1:13" hidden="1">
      <c r="A42" s="65">
        <v>3132</v>
      </c>
      <c r="B42" s="65" t="s">
        <v>99</v>
      </c>
      <c r="C42" s="272">
        <f>IFERROR(VLOOKUP(A42,Indata!K:X,14,0),0)</f>
        <v>0</v>
      </c>
      <c r="D42" s="272">
        <f>IFERROR(VLOOKUP(A42,Indata!K:X,13,0),0)</f>
        <v>0</v>
      </c>
      <c r="E42" s="272">
        <f>IF(G42=0,ROUND(+Beräkningsunderlag!H42/1000,0)*1000,G42)</f>
        <v>0</v>
      </c>
      <c r="F42" s="256">
        <f t="shared" si="0"/>
        <v>0</v>
      </c>
      <c r="G42" s="266"/>
    </row>
    <row r="43" spans="1:13" s="204" customFormat="1" hidden="1">
      <c r="A43" s="282">
        <v>3190</v>
      </c>
      <c r="B43" s="210" t="s">
        <v>354</v>
      </c>
      <c r="C43" s="272">
        <f>IFERROR(VLOOKUP(A43,Indata!K:X,14,0),0)</f>
        <v>0</v>
      </c>
      <c r="D43" s="272">
        <f>IFERROR(VLOOKUP(A43,Indata!K:X,13,0),0)</f>
        <v>0</v>
      </c>
      <c r="E43" s="272">
        <f>IF(G43=0,ROUND(+Beräkningsunderlag!H43/1000,0)*1000,G43)</f>
        <v>0</v>
      </c>
      <c r="F43" s="256">
        <f t="shared" si="0"/>
        <v>0</v>
      </c>
      <c r="G43" s="266"/>
      <c r="H43" s="254"/>
      <c r="I43" s="254"/>
      <c r="J43" s="254"/>
      <c r="K43" s="254"/>
      <c r="L43" s="254"/>
      <c r="M43" s="254"/>
    </row>
    <row r="44" spans="1:13" s="204" customFormat="1" hidden="1">
      <c r="A44" s="282">
        <v>3191</v>
      </c>
      <c r="B44" s="210" t="s">
        <v>355</v>
      </c>
      <c r="C44" s="272">
        <f>IFERROR(VLOOKUP(A44,Indata!K:X,14,0),0)</f>
        <v>0</v>
      </c>
      <c r="D44" s="272">
        <f>IFERROR(VLOOKUP(A44,Indata!K:X,13,0),0)</f>
        <v>0</v>
      </c>
      <c r="E44" s="272">
        <f>IF(G44=0,ROUND(+Beräkningsunderlag!H44/1000,0)*1000,G44)</f>
        <v>0</v>
      </c>
      <c r="F44" s="256">
        <f t="shared" si="0"/>
        <v>0</v>
      </c>
      <c r="G44" s="266"/>
      <c r="H44" s="254"/>
      <c r="I44" s="254"/>
      <c r="J44" s="254"/>
      <c r="K44" s="254"/>
      <c r="L44" s="254"/>
      <c r="M44" s="254"/>
    </row>
    <row r="45" spans="1:13" hidden="1">
      <c r="A45" s="65">
        <v>3211</v>
      </c>
      <c r="B45" s="65" t="s">
        <v>40</v>
      </c>
      <c r="C45" s="272">
        <f>IFERROR(VLOOKUP(A45,Indata!K:X,14,0),0)</f>
        <v>0</v>
      </c>
      <c r="D45" s="272">
        <f>IFERROR(VLOOKUP(A45,Indata!K:X,13,0),0)</f>
        <v>0</v>
      </c>
      <c r="E45" s="272">
        <f>IF(G45=0,ROUND(+Beräkningsunderlag!H45/1000,0)*1000,G45)</f>
        <v>0</v>
      </c>
      <c r="F45" s="256">
        <f t="shared" si="0"/>
        <v>0</v>
      </c>
      <c r="G45" s="266"/>
    </row>
    <row r="46" spans="1:13">
      <c r="A46" s="65">
        <v>3212</v>
      </c>
      <c r="B46" s="65" t="s">
        <v>41</v>
      </c>
      <c r="C46" s="272">
        <f>IFERROR(VLOOKUP(A46,Indata!K:X,14,0),0)</f>
        <v>2000</v>
      </c>
      <c r="D46" s="272">
        <f>IFERROR(VLOOKUP(A46,Indata!K:X,13,0),0)</f>
        <v>4800</v>
      </c>
      <c r="E46" s="272">
        <f>IF(G46=0,ROUND(+Beräkningsunderlag!H46/1000,0)*1000,G46)</f>
        <v>2000</v>
      </c>
      <c r="F46" s="256">
        <f t="shared" si="0"/>
        <v>8800</v>
      </c>
      <c r="G46" s="266">
        <v>2000</v>
      </c>
    </row>
    <row r="47" spans="1:13">
      <c r="A47" s="65">
        <v>3213</v>
      </c>
      <c r="B47" s="65" t="s">
        <v>100</v>
      </c>
      <c r="C47" s="272">
        <f>IFERROR(VLOOKUP(A47,Indata!K:X,14,0),0)</f>
        <v>0</v>
      </c>
      <c r="D47" s="272">
        <f>IFERROR(VLOOKUP(A47,Indata!K:X,13,0),0)</f>
        <v>0</v>
      </c>
      <c r="E47" s="272">
        <f>IF(G47=0,ROUND(+Beräkningsunderlag!H47/1000,0)*1000,G47)</f>
        <v>45000</v>
      </c>
      <c r="F47" s="256">
        <f t="shared" si="0"/>
        <v>45000</v>
      </c>
      <c r="G47" s="266"/>
    </row>
    <row r="48" spans="1:13" hidden="1">
      <c r="A48" s="65">
        <v>3214</v>
      </c>
      <c r="B48" s="65" t="s">
        <v>101</v>
      </c>
      <c r="C48" s="272">
        <f>IFERROR(VLOOKUP(A48,Indata!K:X,14,0),0)</f>
        <v>0</v>
      </c>
      <c r="D48" s="272">
        <f>IFERROR(VLOOKUP(A48,Indata!K:X,13,0),0)</f>
        <v>0</v>
      </c>
      <c r="E48" s="272">
        <f>IF(G48=0,ROUND(+Beräkningsunderlag!H48/1000,0)*1000,G48)</f>
        <v>0</v>
      </c>
      <c r="F48" s="256">
        <f t="shared" si="0"/>
        <v>0</v>
      </c>
      <c r="G48" s="266"/>
    </row>
    <row r="49" spans="1:13" s="204" customFormat="1">
      <c r="A49" s="65">
        <v>3216</v>
      </c>
      <c r="B49" s="65" t="s">
        <v>400</v>
      </c>
      <c r="C49" s="272">
        <f>IFERROR(VLOOKUP(A49,Indata!K:X,14,0),0)</f>
        <v>22973.599999999999</v>
      </c>
      <c r="D49" s="272">
        <f>IFERROR(VLOOKUP(A49,Indata!K:X,13,0),0)</f>
        <v>23600</v>
      </c>
      <c r="E49" s="272">
        <f>IF(G49=0,ROUND(+Beräkningsunderlag!H49/1000,0)*1000,G49)</f>
        <v>24000</v>
      </c>
      <c r="F49" s="256">
        <f t="shared" si="0"/>
        <v>70573.600000000006</v>
      </c>
      <c r="G49" s="266"/>
      <c r="H49" s="254"/>
      <c r="I49" s="254"/>
      <c r="J49" s="254"/>
      <c r="K49" s="254"/>
      <c r="L49" s="254"/>
      <c r="M49" s="254"/>
    </row>
    <row r="50" spans="1:13" hidden="1">
      <c r="A50" s="65">
        <v>3219</v>
      </c>
      <c r="B50" s="65" t="s">
        <v>103</v>
      </c>
      <c r="C50" s="272">
        <f>IFERROR(VLOOKUP(A50,Indata!K:X,14,0),0)</f>
        <v>0</v>
      </c>
      <c r="D50" s="272">
        <f>IFERROR(VLOOKUP(A50,Indata!K:X,13,0),0)</f>
        <v>0</v>
      </c>
      <c r="E50" s="272">
        <f>IF(G50=0,ROUND(+Beräkningsunderlag!H50/1000,0)*1000,G50)</f>
        <v>0</v>
      </c>
      <c r="F50" s="256">
        <f t="shared" si="0"/>
        <v>0</v>
      </c>
      <c r="G50" s="266"/>
    </row>
    <row r="51" spans="1:13" s="204" customFormat="1" hidden="1">
      <c r="A51" s="282">
        <v>3222</v>
      </c>
      <c r="B51" s="210" t="s">
        <v>353</v>
      </c>
      <c r="C51" s="272">
        <f>IFERROR(VLOOKUP(A51,Indata!K:X,14,0),0)</f>
        <v>0</v>
      </c>
      <c r="D51" s="272">
        <f>IFERROR(VLOOKUP(A51,Indata!K:X,13,0),0)</f>
        <v>0</v>
      </c>
      <c r="E51" s="272">
        <f>IF(G51=0,ROUND(+Beräkningsunderlag!H51/1000,0)*1000,G51)</f>
        <v>0</v>
      </c>
      <c r="F51" s="256">
        <f t="shared" si="0"/>
        <v>0</v>
      </c>
      <c r="G51" s="266"/>
      <c r="H51" s="254"/>
      <c r="I51" s="254"/>
      <c r="J51" s="254"/>
      <c r="K51" s="254"/>
      <c r="L51" s="254"/>
      <c r="M51" s="254"/>
    </row>
    <row r="52" spans="1:13" hidden="1">
      <c r="A52" s="65">
        <v>3224</v>
      </c>
      <c r="B52" s="65" t="s">
        <v>87</v>
      </c>
      <c r="C52" s="272">
        <f>IFERROR(VLOOKUP(A52,Indata!K:X,14,0),0)</f>
        <v>0</v>
      </c>
      <c r="D52" s="272">
        <f>IFERROR(VLOOKUP(A52,Indata!K:X,13,0),0)</f>
        <v>0</v>
      </c>
      <c r="E52" s="272">
        <f>IF(G52=0,ROUND(+Beräkningsunderlag!H52/1000,0)*1000,G52)</f>
        <v>0</v>
      </c>
      <c r="F52" s="256">
        <f t="shared" si="0"/>
        <v>0</v>
      </c>
      <c r="G52" s="266"/>
    </row>
    <row r="53" spans="1:13" hidden="1">
      <c r="A53" s="65">
        <v>3230</v>
      </c>
      <c r="B53" s="65" t="s">
        <v>110</v>
      </c>
      <c r="C53" s="272">
        <f>IFERROR(VLOOKUP(A53,Indata!K:X,14,0),0)</f>
        <v>0</v>
      </c>
      <c r="D53" s="272">
        <f>IFERROR(VLOOKUP(A53,Indata!K:X,13,0),0)</f>
        <v>0</v>
      </c>
      <c r="E53" s="272">
        <f>IF(G53=0,ROUND(+Beräkningsunderlag!H53/1000,0)*1000,G53)</f>
        <v>0</v>
      </c>
      <c r="F53" s="256">
        <f t="shared" si="0"/>
        <v>0</v>
      </c>
      <c r="G53" s="266"/>
    </row>
    <row r="54" spans="1:13" hidden="1">
      <c r="A54" s="65">
        <v>3240</v>
      </c>
      <c r="B54" s="65" t="s">
        <v>105</v>
      </c>
      <c r="C54" s="272">
        <f>IFERROR(VLOOKUP(A54,Indata!K:X,14,0),0)</f>
        <v>0</v>
      </c>
      <c r="D54" s="272">
        <f>IFERROR(VLOOKUP(A54,Indata!K:X,13,0),0)</f>
        <v>0</v>
      </c>
      <c r="E54" s="272">
        <f>IF(G54=0,ROUND(+Beräkningsunderlag!H54/1000,0)*1000,G54)</f>
        <v>0</v>
      </c>
      <c r="F54" s="256">
        <f t="shared" si="0"/>
        <v>0</v>
      </c>
      <c r="G54" s="266"/>
    </row>
    <row r="55" spans="1:13" hidden="1">
      <c r="A55" s="65">
        <v>3390</v>
      </c>
      <c r="B55" s="65" t="s">
        <v>113</v>
      </c>
      <c r="C55" s="272">
        <f>IFERROR(VLOOKUP(A55,Indata!K:X,14,0),0)</f>
        <v>0</v>
      </c>
      <c r="D55" s="272">
        <f>IFERROR(VLOOKUP(A55,Indata!K:X,13,0),0)</f>
        <v>0</v>
      </c>
      <c r="E55" s="272">
        <f>IF(G55=0,ROUND(+Beräkningsunderlag!H55/1000,0)*1000,G55)</f>
        <v>0</v>
      </c>
      <c r="F55" s="256">
        <f t="shared" si="0"/>
        <v>0</v>
      </c>
      <c r="G55" s="266"/>
    </row>
    <row r="56" spans="1:13" s="204" customFormat="1" hidden="1">
      <c r="A56" s="282">
        <v>3514</v>
      </c>
      <c r="B56" s="210" t="s">
        <v>351</v>
      </c>
      <c r="C56" s="272">
        <f>IFERROR(VLOOKUP(A56,Indata!K:X,14,0),0)</f>
        <v>0</v>
      </c>
      <c r="D56" s="272">
        <f>IFERROR(VLOOKUP(A56,Indata!K:X,13,0),0)</f>
        <v>0</v>
      </c>
      <c r="E56" s="272">
        <f>IF(G56=0,ROUND(+Beräkningsunderlag!H56/1000,0)*1000,G56)</f>
        <v>0</v>
      </c>
      <c r="F56" s="256">
        <f t="shared" si="0"/>
        <v>0</v>
      </c>
      <c r="G56" s="266"/>
      <c r="H56" s="254"/>
      <c r="I56" s="254"/>
      <c r="J56" s="254"/>
      <c r="K56" s="254"/>
      <c r="L56" s="254"/>
      <c r="M56" s="254"/>
    </row>
    <row r="57" spans="1:13" s="204" customFormat="1" hidden="1">
      <c r="A57" s="282">
        <v>3516</v>
      </c>
      <c r="B57" s="210" t="s">
        <v>352</v>
      </c>
      <c r="C57" s="272">
        <f>IFERROR(VLOOKUP(A57,Indata!K:X,14,0),0)</f>
        <v>0</v>
      </c>
      <c r="D57" s="272">
        <f>IFERROR(VLOOKUP(A57,Indata!K:X,13,0),0)</f>
        <v>0</v>
      </c>
      <c r="E57" s="272">
        <f>IF(G57=0,ROUND(+Beräkningsunderlag!H57/1000,0)*1000,G57)</f>
        <v>0</v>
      </c>
      <c r="F57" s="256">
        <f t="shared" si="0"/>
        <v>0</v>
      </c>
      <c r="G57" s="266"/>
      <c r="H57" s="254"/>
      <c r="I57" s="254"/>
      <c r="J57" s="254"/>
      <c r="K57" s="254"/>
      <c r="L57" s="254"/>
      <c r="M57" s="254"/>
    </row>
    <row r="58" spans="1:13" hidden="1">
      <c r="A58" s="65">
        <v>3517</v>
      </c>
      <c r="B58" s="65" t="s">
        <v>106</v>
      </c>
      <c r="C58" s="272">
        <f>IFERROR(VLOOKUP(A58,Indata!K:X,14,0),0)</f>
        <v>0</v>
      </c>
      <c r="D58" s="272">
        <f>IFERROR(VLOOKUP(A58,Indata!K:X,13,0),0)</f>
        <v>0</v>
      </c>
      <c r="E58" s="272">
        <f>IF(G58=0,ROUND(+Beräkningsunderlag!H58/1000,0)*1000,G58)</f>
        <v>0</v>
      </c>
      <c r="F58" s="256">
        <f t="shared" si="0"/>
        <v>0</v>
      </c>
      <c r="G58" s="266"/>
    </row>
    <row r="59" spans="1:13" hidden="1">
      <c r="A59" s="65">
        <v>3518</v>
      </c>
      <c r="B59" s="65" t="s">
        <v>107</v>
      </c>
      <c r="C59" s="272">
        <f>IFERROR(VLOOKUP(A59,Indata!K:X,14,0),0)</f>
        <v>0</v>
      </c>
      <c r="D59" s="272">
        <f>IFERROR(VLOOKUP(A59,Indata!K:X,13,0),0)</f>
        <v>0</v>
      </c>
      <c r="E59" s="272">
        <f>IF(G59=0,ROUND(+Beräkningsunderlag!H59/1000,0)*1000,G59)</f>
        <v>0</v>
      </c>
      <c r="F59" s="256">
        <f t="shared" si="0"/>
        <v>0</v>
      </c>
      <c r="G59" s="266"/>
    </row>
    <row r="60" spans="1:13" hidden="1">
      <c r="A60" s="65">
        <v>3521</v>
      </c>
      <c r="B60" s="65" t="s">
        <v>89</v>
      </c>
      <c r="C60" s="272">
        <f>IFERROR(VLOOKUP(A60,Indata!K:X,14,0),0)</f>
        <v>0</v>
      </c>
      <c r="D60" s="272">
        <f>IFERROR(VLOOKUP(A60,Indata!K:X,13,0),0)</f>
        <v>0</v>
      </c>
      <c r="E60" s="272">
        <f>IF(G60=0,ROUND(+Beräkningsunderlag!H60/1000,0)*1000,G60)</f>
        <v>0</v>
      </c>
      <c r="F60" s="256">
        <f t="shared" si="0"/>
        <v>0</v>
      </c>
      <c r="G60" s="266"/>
    </row>
    <row r="61" spans="1:13" hidden="1">
      <c r="A61" s="65">
        <v>3590</v>
      </c>
      <c r="B61" s="65" t="s">
        <v>104</v>
      </c>
      <c r="C61" s="272">
        <f>IFERROR(VLOOKUP(A61,Indata!K:X,14,0),0)</f>
        <v>0</v>
      </c>
      <c r="D61" s="272">
        <f>IFERROR(VLOOKUP(A61,Indata!K:X,13,0),0)</f>
        <v>0</v>
      </c>
      <c r="E61" s="272">
        <f>IF(G61=0,ROUND(+Beräkningsunderlag!H61/1000,0)*1000,G61)</f>
        <v>0</v>
      </c>
      <c r="F61" s="256">
        <f t="shared" si="0"/>
        <v>0</v>
      </c>
      <c r="G61" s="266"/>
    </row>
    <row r="62" spans="1:13" hidden="1">
      <c r="A62" s="65">
        <v>3911</v>
      </c>
      <c r="B62" s="65" t="s">
        <v>5</v>
      </c>
      <c r="C62" s="272">
        <f>IFERROR(VLOOKUP(A62,Indata!K:X,14,0),0)</f>
        <v>0</v>
      </c>
      <c r="D62" s="272">
        <f>IFERROR(VLOOKUP(A62,Indata!K:X,13,0),0)</f>
        <v>0</v>
      </c>
      <c r="E62" s="272">
        <f>IF(G62=0,ROUND(+Beräkningsunderlag!H62/1000,0)*1000,G62)</f>
        <v>0</v>
      </c>
      <c r="F62" s="256">
        <f t="shared" si="0"/>
        <v>0</v>
      </c>
      <c r="G62" s="266"/>
    </row>
    <row r="63" spans="1:13" hidden="1">
      <c r="A63" s="65">
        <v>3950</v>
      </c>
      <c r="B63" s="65" t="s">
        <v>115</v>
      </c>
      <c r="C63" s="272">
        <f>IFERROR(VLOOKUP(A63,Indata!K:X,14,0),0)</f>
        <v>0</v>
      </c>
      <c r="D63" s="272">
        <f>IFERROR(VLOOKUP(A63,Indata!K:X,13,0),0)</f>
        <v>0</v>
      </c>
      <c r="E63" s="272">
        <f>IF(G63=0,ROUND(+Beräkningsunderlag!H63/1000,0)*1000,G63)</f>
        <v>0</v>
      </c>
      <c r="F63" s="256">
        <f t="shared" si="0"/>
        <v>0</v>
      </c>
      <c r="G63" s="266"/>
    </row>
    <row r="64" spans="1:13" hidden="1">
      <c r="A64" s="65">
        <v>3951</v>
      </c>
      <c r="B64" s="65" t="s">
        <v>116</v>
      </c>
      <c r="C64" s="272">
        <f>IFERROR(VLOOKUP(A64,Indata!K:X,14,0),0)</f>
        <v>0</v>
      </c>
      <c r="D64" s="272">
        <f>IFERROR(VLOOKUP(A64,Indata!K:X,13,0),0)</f>
        <v>0</v>
      </c>
      <c r="E64" s="272">
        <f>IF(G64=0,ROUND(+Beräkningsunderlag!H64/1000,0)*1000,G64)</f>
        <v>0</v>
      </c>
      <c r="F64" s="256">
        <f t="shared" si="0"/>
        <v>0</v>
      </c>
      <c r="G64" s="266"/>
    </row>
    <row r="65" spans="1:13" hidden="1">
      <c r="A65" s="65">
        <v>3970</v>
      </c>
      <c r="B65" s="65" t="s">
        <v>232</v>
      </c>
      <c r="C65" s="272">
        <f>IFERROR(VLOOKUP(A65,Indata!K:X,14,0),0)</f>
        <v>0</v>
      </c>
      <c r="D65" s="272">
        <f>IFERROR(VLOOKUP(A65,Indata!K:X,13,0),0)</f>
        <v>0</v>
      </c>
      <c r="E65" s="272">
        <f>IF(G65=0,ROUND(+Beräkningsunderlag!H65/1000,0)*1000,G65)</f>
        <v>0</v>
      </c>
      <c r="F65" s="256">
        <f t="shared" si="0"/>
        <v>0</v>
      </c>
      <c r="G65" s="266"/>
    </row>
    <row r="66" spans="1:13" hidden="1">
      <c r="A66" s="65">
        <v>3972</v>
      </c>
      <c r="B66" s="65" t="s">
        <v>118</v>
      </c>
      <c r="C66" s="272">
        <f>IFERROR(VLOOKUP(A66,Indata!K:X,14,0),0)</f>
        <v>0</v>
      </c>
      <c r="D66" s="272">
        <f>IFERROR(VLOOKUP(A66,Indata!K:X,13,0),0)</f>
        <v>0</v>
      </c>
      <c r="E66" s="272">
        <f>IF(G66=0,ROUND(+Beräkningsunderlag!H66/1000,0)*1000,G66)</f>
        <v>0</v>
      </c>
      <c r="F66" s="256">
        <f t="shared" si="0"/>
        <v>0</v>
      </c>
      <c r="G66" s="266"/>
    </row>
    <row r="67" spans="1:13" hidden="1">
      <c r="A67" s="65">
        <v>3973</v>
      </c>
      <c r="B67" s="65" t="s">
        <v>119</v>
      </c>
      <c r="C67" s="272">
        <f>IFERROR(VLOOKUP(A67,Indata!K:X,14,0),0)</f>
        <v>0</v>
      </c>
      <c r="D67" s="272">
        <f>IFERROR(VLOOKUP(A67,Indata!K:X,13,0),0)</f>
        <v>0</v>
      </c>
      <c r="E67" s="272">
        <f>IF(G67=0,ROUND(+Beräkningsunderlag!H67/1000,0)*1000,G67)</f>
        <v>0</v>
      </c>
      <c r="F67" s="256">
        <f t="shared" si="0"/>
        <v>0</v>
      </c>
      <c r="G67" s="266"/>
    </row>
    <row r="68" spans="1:13" hidden="1">
      <c r="A68" s="65">
        <v>3985</v>
      </c>
      <c r="B68" s="65" t="s">
        <v>114</v>
      </c>
      <c r="C68" s="272">
        <f>IFERROR(VLOOKUP(A68,Indata!K:X,14,0),0)</f>
        <v>0</v>
      </c>
      <c r="D68" s="272">
        <f>IFERROR(VLOOKUP(A68,Indata!K:X,13,0),0)</f>
        <v>0</v>
      </c>
      <c r="E68" s="272">
        <f>IF(G68=0,ROUND(+Beräkningsunderlag!H68/1000,0)*1000,G68)</f>
        <v>0</v>
      </c>
      <c r="F68" s="256">
        <f t="shared" si="0"/>
        <v>0</v>
      </c>
      <c r="G68" s="266"/>
    </row>
    <row r="69" spans="1:13" hidden="1">
      <c r="A69" s="65">
        <v>3990</v>
      </c>
      <c r="B69" s="65" t="s">
        <v>109</v>
      </c>
      <c r="C69" s="272">
        <f>IFERROR(VLOOKUP(A69,Indata!K:X,14,0),0)</f>
        <v>0</v>
      </c>
      <c r="D69" s="272">
        <f>IFERROR(VLOOKUP(A69,Indata!K:X,13,0),0)</f>
        <v>0</v>
      </c>
      <c r="E69" s="272">
        <f>IF(G69=0,ROUND(+Beräkningsunderlag!H69/1000,0)*1000,G69)</f>
        <v>0</v>
      </c>
      <c r="F69" s="256">
        <f t="shared" si="0"/>
        <v>0</v>
      </c>
      <c r="G69" s="266"/>
    </row>
    <row r="70" spans="1:13">
      <c r="A70" s="65">
        <v>3992</v>
      </c>
      <c r="B70" s="65" t="s">
        <v>108</v>
      </c>
      <c r="C70" s="272">
        <f>IFERROR(VLOOKUP(A70,Indata!K:X,14,0),0)</f>
        <v>9251</v>
      </c>
      <c r="D70" s="272">
        <f>IFERROR(VLOOKUP(A70,Indata!K:X,13,0),0)</f>
        <v>0</v>
      </c>
      <c r="E70" s="272">
        <f>IF(G70=0,ROUND(+Beräkningsunderlag!H70/1000,0)*1000,G70)</f>
        <v>0</v>
      </c>
      <c r="F70" s="256">
        <f t="shared" si="0"/>
        <v>9251</v>
      </c>
      <c r="G70" s="266"/>
    </row>
    <row r="71" spans="1:13" hidden="1">
      <c r="A71" s="65">
        <v>3993</v>
      </c>
      <c r="B71" s="65" t="s">
        <v>111</v>
      </c>
      <c r="C71" s="272">
        <f>IFERROR(VLOOKUP(A71,Indata!K:X,14,0),0)</f>
        <v>0</v>
      </c>
      <c r="D71" s="272">
        <f>IFERROR(VLOOKUP(A71,Indata!K:X,13,0),0)</f>
        <v>0</v>
      </c>
      <c r="E71" s="272">
        <f>IF(G71=0,ROUND(+Beräkningsunderlag!H71/1000,0)*1000,G71)</f>
        <v>0</v>
      </c>
      <c r="F71" s="256">
        <f t="shared" si="0"/>
        <v>0</v>
      </c>
      <c r="G71" s="266"/>
    </row>
    <row r="72" spans="1:13">
      <c r="A72" s="91" t="s">
        <v>213</v>
      </c>
      <c r="B72" s="64"/>
      <c r="C72" s="273">
        <f>SUM(C7:C71)</f>
        <v>11929709.6</v>
      </c>
      <c r="D72" s="273">
        <f>SUM(D7:D71)</f>
        <v>11896400</v>
      </c>
      <c r="E72" s="273">
        <f>SUM(E7:E71)</f>
        <v>11893000.01</v>
      </c>
      <c r="F72" s="256">
        <f t="shared" ref="F72" si="1">+C72+D72+E72</f>
        <v>35719109.609999999</v>
      </c>
      <c r="G72" s="265"/>
    </row>
    <row r="73" spans="1:13">
      <c r="A73" s="60"/>
      <c r="B73" s="60"/>
      <c r="C73" s="274"/>
      <c r="D73" s="274"/>
      <c r="E73" s="274"/>
      <c r="F73" s="255">
        <v>1</v>
      </c>
    </row>
    <row r="74" spans="1:13" ht="15">
      <c r="A74" s="61" t="s">
        <v>201</v>
      </c>
      <c r="B74" s="60"/>
      <c r="C74" s="274"/>
      <c r="D74" s="274"/>
      <c r="E74" s="274"/>
      <c r="F74" s="255">
        <f>IF($F$93=0,"0",1)</f>
        <v>1</v>
      </c>
    </row>
    <row r="75" spans="1:13">
      <c r="A75" s="90" t="s">
        <v>8</v>
      </c>
      <c r="B75" s="90" t="s">
        <v>210</v>
      </c>
      <c r="C75" s="271" t="s">
        <v>326</v>
      </c>
      <c r="D75" s="271" t="s">
        <v>230</v>
      </c>
      <c r="E75" s="271" t="s">
        <v>231</v>
      </c>
      <c r="F75" s="255">
        <f>IF($F$93=0,"0",1)</f>
        <v>1</v>
      </c>
      <c r="G75" s="90" t="s">
        <v>347</v>
      </c>
    </row>
    <row r="76" spans="1:13" hidden="1">
      <c r="A76" s="65">
        <v>4011</v>
      </c>
      <c r="B76" s="65" t="s">
        <v>121</v>
      </c>
      <c r="C76" s="272">
        <f>IFERROR(VLOOKUP(A76,Indata!K:X,14,0),0)</f>
        <v>0</v>
      </c>
      <c r="D76" s="272">
        <f>IFERROR(VLOOKUP(A76,Indata!K:X,13,0),0)</f>
        <v>0</v>
      </c>
      <c r="E76" s="272">
        <f>IF(G76=0,ROUND(+Beräkningsunderlag!H78/1000,0)*1000,G76)</f>
        <v>0</v>
      </c>
      <c r="F76" s="256">
        <f t="shared" ref="F76:F93" si="2">+C76+D76+E76</f>
        <v>0</v>
      </c>
      <c r="G76" s="266"/>
    </row>
    <row r="77" spans="1:13" hidden="1">
      <c r="A77" s="65">
        <v>4012</v>
      </c>
      <c r="B77" s="65" t="s">
        <v>122</v>
      </c>
      <c r="C77" s="272">
        <f>IFERROR(VLOOKUP(A77,Indata!K:X,14,0),0)</f>
        <v>0</v>
      </c>
      <c r="D77" s="272">
        <f>IFERROR(VLOOKUP(A77,Indata!K:X,13,0),0)</f>
        <v>0</v>
      </c>
      <c r="E77" s="272">
        <f>IF(G77=0,ROUND(+Beräkningsunderlag!H79/1000,0)*1000,G77)</f>
        <v>0</v>
      </c>
      <c r="F77" s="256">
        <f t="shared" si="2"/>
        <v>0</v>
      </c>
      <c r="G77" s="266"/>
    </row>
    <row r="78" spans="1:13" hidden="1">
      <c r="A78" s="65">
        <v>4013</v>
      </c>
      <c r="B78" s="65" t="s">
        <v>123</v>
      </c>
      <c r="C78" s="272">
        <f>IFERROR(VLOOKUP(A78,Indata!K:X,14,0),0)</f>
        <v>0</v>
      </c>
      <c r="D78" s="272">
        <f>IFERROR(VLOOKUP(A78,Indata!K:X,13,0),0)</f>
        <v>0</v>
      </c>
      <c r="E78" s="272">
        <f>IF(G78=0,ROUND(+Beräkningsunderlag!H80/1000,0)*1000,G78)</f>
        <v>0</v>
      </c>
      <c r="F78" s="256">
        <f t="shared" si="2"/>
        <v>0</v>
      </c>
      <c r="G78" s="266"/>
    </row>
    <row r="79" spans="1:13" s="204" customFormat="1" hidden="1">
      <c r="A79" s="65">
        <v>4014</v>
      </c>
      <c r="B79" s="65" t="s">
        <v>356</v>
      </c>
      <c r="C79" s="272">
        <f>IFERROR(VLOOKUP(A79,Indata!K:X,14,0),0)</f>
        <v>0</v>
      </c>
      <c r="D79" s="272">
        <f>IFERROR(VLOOKUP(A79,Indata!K:X,13,0),0)</f>
        <v>0</v>
      </c>
      <c r="E79" s="272">
        <f>IF(G79=0,ROUND(+Beräkningsunderlag!H81/1000,0)*1000,G79)</f>
        <v>0</v>
      </c>
      <c r="F79" s="256">
        <f t="shared" si="2"/>
        <v>0</v>
      </c>
      <c r="G79" s="266"/>
      <c r="H79" s="254"/>
      <c r="I79" s="254"/>
      <c r="J79" s="254"/>
      <c r="K79" s="254"/>
      <c r="L79" s="254"/>
      <c r="M79" s="254"/>
    </row>
    <row r="80" spans="1:13" hidden="1">
      <c r="A80" s="65">
        <v>4017</v>
      </c>
      <c r="B80" s="65" t="s">
        <v>124</v>
      </c>
      <c r="C80" s="272">
        <f>IFERROR(VLOOKUP(A80,Indata!K:X,14,0),0)</f>
        <v>0</v>
      </c>
      <c r="D80" s="272">
        <f>IFERROR(VLOOKUP(A80,Indata!K:X,13,0),0)</f>
        <v>0</v>
      </c>
      <c r="E80" s="272">
        <f>IF(G80=0,ROUND(+Beräkningsunderlag!H82/1000,0)*1000,G80)</f>
        <v>0</v>
      </c>
      <c r="F80" s="256">
        <f t="shared" si="2"/>
        <v>0</v>
      </c>
      <c r="G80" s="266"/>
    </row>
    <row r="81" spans="1:13" hidden="1">
      <c r="A81" s="65">
        <v>4019</v>
      </c>
      <c r="B81" s="65" t="s">
        <v>42</v>
      </c>
      <c r="C81" s="272">
        <f>IFERROR(VLOOKUP(A81,Indata!K:X,14,0),0)</f>
        <v>0</v>
      </c>
      <c r="D81" s="272">
        <f>IFERROR(VLOOKUP(A81,Indata!K:X,13,0),0)</f>
        <v>0</v>
      </c>
      <c r="E81" s="272">
        <f>IF(G81=0,ROUND(+Beräkningsunderlag!H83/1000,0)*1000,G81)</f>
        <v>0</v>
      </c>
      <c r="F81" s="256">
        <f t="shared" si="2"/>
        <v>0</v>
      </c>
      <c r="G81" s="266"/>
    </row>
    <row r="82" spans="1:13" hidden="1">
      <c r="A82" s="65">
        <v>4020</v>
      </c>
      <c r="B82" s="65" t="s">
        <v>126</v>
      </c>
      <c r="C82" s="272">
        <f>IFERROR(VLOOKUP(A82,Indata!K:X,14,0),0)</f>
        <v>0</v>
      </c>
      <c r="D82" s="272">
        <f>IFERROR(VLOOKUP(A82,Indata!K:X,13,0),0)</f>
        <v>0</v>
      </c>
      <c r="E82" s="272">
        <f>IF(G82=0,ROUND(+Beräkningsunderlag!H84/1000,0)*1000,G82)</f>
        <v>0</v>
      </c>
      <c r="F82" s="256">
        <f t="shared" si="2"/>
        <v>0</v>
      </c>
      <c r="G82" s="266"/>
    </row>
    <row r="83" spans="1:13" hidden="1">
      <c r="A83" s="65">
        <v>4021</v>
      </c>
      <c r="B83" s="65" t="s">
        <v>127</v>
      </c>
      <c r="C83" s="272">
        <f>IFERROR(VLOOKUP(A83,Indata!K:X,14,0),0)</f>
        <v>0</v>
      </c>
      <c r="D83" s="272">
        <f>IFERROR(VLOOKUP(A83,Indata!K:X,13,0),0)</f>
        <v>0</v>
      </c>
      <c r="E83" s="272">
        <f>IF(G83=0,ROUND(+Beräkningsunderlag!H85/1000,0)*1000,G83)</f>
        <v>0</v>
      </c>
      <c r="F83" s="256">
        <f t="shared" si="2"/>
        <v>0</v>
      </c>
      <c r="G83" s="266"/>
    </row>
    <row r="84" spans="1:13" s="204" customFormat="1" hidden="1">
      <c r="A84" s="65">
        <v>4030</v>
      </c>
      <c r="B84" s="65" t="s">
        <v>357</v>
      </c>
      <c r="C84" s="272">
        <f>IFERROR(VLOOKUP(A84,Indata!K:X,14,0),0)</f>
        <v>0</v>
      </c>
      <c r="D84" s="272">
        <f>IFERROR(VLOOKUP(A84,Indata!K:X,13,0),0)</f>
        <v>0</v>
      </c>
      <c r="E84" s="272">
        <f>IF(G84=0,ROUND(+Beräkningsunderlag!H86/1000,0)*1000,G84)</f>
        <v>0</v>
      </c>
      <c r="F84" s="256">
        <f t="shared" si="2"/>
        <v>0</v>
      </c>
      <c r="G84" s="266"/>
      <c r="H84" s="254"/>
      <c r="I84" s="254"/>
      <c r="J84" s="254"/>
      <c r="K84" s="254"/>
      <c r="L84" s="254"/>
      <c r="M84" s="254"/>
    </row>
    <row r="85" spans="1:13" s="204" customFormat="1">
      <c r="A85" s="65">
        <v>4042</v>
      </c>
      <c r="B85" s="65" t="s">
        <v>358</v>
      </c>
      <c r="C85" s="272">
        <f>IFERROR(VLOOKUP(A85,Indata!K:X,14,0),0)</f>
        <v>-115120</v>
      </c>
      <c r="D85" s="272">
        <f>IFERROR(VLOOKUP(A85,Indata!K:X,13,0),0)</f>
        <v>-116000</v>
      </c>
      <c r="E85" s="272">
        <f>IF(G85=0,ROUND(+Beräkningsunderlag!H87/1000,0)*1000,G85)</f>
        <v>-116000</v>
      </c>
      <c r="F85" s="256">
        <f t="shared" si="2"/>
        <v>-347120</v>
      </c>
      <c r="G85" s="266"/>
      <c r="H85" s="254"/>
      <c r="I85" s="254"/>
      <c r="J85" s="254"/>
      <c r="K85" s="254"/>
      <c r="L85" s="254"/>
      <c r="M85" s="254"/>
    </row>
    <row r="86" spans="1:13">
      <c r="A86" s="65">
        <v>4070</v>
      </c>
      <c r="B86" s="65" t="s">
        <v>128</v>
      </c>
      <c r="C86" s="272">
        <f>IFERROR(VLOOKUP(A86,Indata!K:X,14,0),0)</f>
        <v>-121485</v>
      </c>
      <c r="D86" s="272">
        <f>IFERROR(VLOOKUP(A86,Indata!K:X,13,0),0)</f>
        <v>-180000</v>
      </c>
      <c r="E86" s="272">
        <f>IF(G86=0,ROUND(+Beräkningsunderlag!H88/1000,0)*1000,G86)</f>
        <v>-150000</v>
      </c>
      <c r="F86" s="256">
        <f t="shared" si="2"/>
        <v>-451485</v>
      </c>
      <c r="G86" s="266">
        <v>-150000</v>
      </c>
    </row>
    <row r="87" spans="1:13" s="204" customFormat="1">
      <c r="A87" s="65">
        <v>4083</v>
      </c>
      <c r="B87" s="65" t="s">
        <v>387</v>
      </c>
      <c r="C87" s="272">
        <f>IFERROR(VLOOKUP(A87,Indata!K:X,14,0),0)</f>
        <v>-239968</v>
      </c>
      <c r="D87" s="272">
        <f>IFERROR(VLOOKUP(A87,Indata!K:X,13,0),0)</f>
        <v>-190000</v>
      </c>
      <c r="E87" s="272">
        <f>IF(G87=0,ROUND(+Beräkningsunderlag!H89/1000,0)*1000,G87)</f>
        <v>-200000</v>
      </c>
      <c r="F87" s="256">
        <f t="shared" si="2"/>
        <v>-629968</v>
      </c>
      <c r="G87" s="266"/>
      <c r="H87" s="254"/>
      <c r="I87" s="254"/>
      <c r="J87" s="254"/>
      <c r="K87" s="254"/>
      <c r="L87" s="254"/>
      <c r="M87" s="254"/>
    </row>
    <row r="88" spans="1:13" hidden="1">
      <c r="A88" s="65">
        <v>4086</v>
      </c>
      <c r="B88" s="65" t="s">
        <v>154</v>
      </c>
      <c r="C88" s="272">
        <f>IFERROR(VLOOKUP(A88,Indata!K:X,14,0),0)</f>
        <v>0</v>
      </c>
      <c r="D88" s="272">
        <f>IFERROR(VLOOKUP(A88,Indata!K:X,13,0),0)</f>
        <v>0</v>
      </c>
      <c r="E88" s="272">
        <f>IF(G88=0,ROUND(+Beräkningsunderlag!H90/1000,0)*1000,G88)</f>
        <v>0</v>
      </c>
      <c r="F88" s="256">
        <f t="shared" si="2"/>
        <v>0</v>
      </c>
      <c r="G88" s="266"/>
    </row>
    <row r="89" spans="1:13" s="204" customFormat="1">
      <c r="A89" s="65">
        <v>4087</v>
      </c>
      <c r="B89" s="65" t="s">
        <v>360</v>
      </c>
      <c r="C89" s="272">
        <f>IFERROR(VLOOKUP(A89,Indata!K:X,14,0),0)</f>
        <v>0</v>
      </c>
      <c r="D89" s="272">
        <f>IFERROR(VLOOKUP(A89,Indata!K:X,13,0),0)</f>
        <v>-30000</v>
      </c>
      <c r="E89" s="272">
        <f>IF(G89=0,ROUND(+Beräkningsunderlag!H91/1000,0)*1000,G89)</f>
        <v>-30000</v>
      </c>
      <c r="F89" s="256">
        <f t="shared" si="2"/>
        <v>-60000</v>
      </c>
      <c r="G89" s="266"/>
      <c r="H89" s="254"/>
      <c r="I89" s="254"/>
      <c r="J89" s="254"/>
      <c r="K89" s="254"/>
      <c r="L89" s="254"/>
      <c r="M89" s="254"/>
    </row>
    <row r="90" spans="1:13" s="204" customFormat="1" hidden="1">
      <c r="A90" s="65">
        <v>4089</v>
      </c>
      <c r="B90" s="65" t="s">
        <v>359</v>
      </c>
      <c r="C90" s="272">
        <f>IFERROR(VLOOKUP(A90,Indata!K:X,14,0),0)</f>
        <v>0</v>
      </c>
      <c r="D90" s="272">
        <f>IFERROR(VLOOKUP(A90,Indata!K:X,13,0),0)</f>
        <v>0</v>
      </c>
      <c r="E90" s="272">
        <f>IF(G90=0,ROUND(+Beräkningsunderlag!H92/1000,0)*1000,G90)</f>
        <v>0</v>
      </c>
      <c r="F90" s="256">
        <f t="shared" si="2"/>
        <v>0</v>
      </c>
      <c r="G90" s="266"/>
      <c r="H90" s="254"/>
      <c r="I90" s="254"/>
      <c r="J90" s="254"/>
      <c r="K90" s="254"/>
      <c r="L90" s="254"/>
      <c r="M90" s="254"/>
    </row>
    <row r="91" spans="1:13" hidden="1">
      <c r="A91" s="65">
        <v>4088</v>
      </c>
      <c r="B91" s="65" t="s">
        <v>156</v>
      </c>
      <c r="C91" s="272">
        <f>IFERROR(VLOOKUP(A91,Indata!K:X,14,0),0)</f>
        <v>0</v>
      </c>
      <c r="D91" s="272">
        <f>IFERROR(VLOOKUP(A91,Indata!K:X,13,0),0)</f>
        <v>0</v>
      </c>
      <c r="E91" s="272">
        <f>IF(G91=0,ROUND(+Beräkningsunderlag!H95/1000,0)*1000,G91)</f>
        <v>0</v>
      </c>
      <c r="F91" s="256">
        <f t="shared" si="2"/>
        <v>0</v>
      </c>
      <c r="G91" s="266"/>
    </row>
    <row r="92" spans="1:13">
      <c r="A92" s="65">
        <v>4082</v>
      </c>
      <c r="B92" s="65" t="s">
        <v>153</v>
      </c>
      <c r="C92" s="272">
        <f>IFERROR(VLOOKUP(A92,Indata!K:X,14,0),0)</f>
        <v>-537814</v>
      </c>
      <c r="D92" s="272">
        <f>IFERROR(VLOOKUP(A92,Indata!K:X,13,0),0)</f>
        <v>-512000</v>
      </c>
      <c r="E92" s="272">
        <f>IF(G92=0,ROUND(+Beräkningsunderlag!H94/1000,0)*1000,G92)</f>
        <v>-537000</v>
      </c>
      <c r="F92" s="256">
        <f t="shared" si="2"/>
        <v>-1586814</v>
      </c>
      <c r="G92" s="266"/>
    </row>
    <row r="93" spans="1:13">
      <c r="A93" s="91" t="s">
        <v>213</v>
      </c>
      <c r="B93" s="64"/>
      <c r="C93" s="273">
        <f>SUM(C76:C92)</f>
        <v>-1014387</v>
      </c>
      <c r="D93" s="273">
        <f>SUM(D76:D92)</f>
        <v>-1028000</v>
      </c>
      <c r="E93" s="273">
        <f>SUM(E76:E92)</f>
        <v>-1033000</v>
      </c>
      <c r="F93" s="256">
        <f t="shared" si="2"/>
        <v>-3075387</v>
      </c>
      <c r="G93" s="265"/>
    </row>
    <row r="94" spans="1:13">
      <c r="A94" s="60"/>
      <c r="B94" s="60"/>
      <c r="C94" s="274"/>
      <c r="D94" s="274"/>
      <c r="E94" s="274"/>
      <c r="F94" s="255">
        <v>1</v>
      </c>
    </row>
    <row r="95" spans="1:13" ht="15">
      <c r="A95" s="61" t="s">
        <v>202</v>
      </c>
      <c r="B95" s="60"/>
      <c r="C95" s="274"/>
      <c r="D95" s="274"/>
      <c r="E95" s="274"/>
      <c r="F95" s="255">
        <f>IF($F$117=0,"0",1)</f>
        <v>1</v>
      </c>
    </row>
    <row r="96" spans="1:13">
      <c r="A96" s="90" t="s">
        <v>8</v>
      </c>
      <c r="B96" s="90" t="s">
        <v>210</v>
      </c>
      <c r="C96" s="271" t="s">
        <v>326</v>
      </c>
      <c r="D96" s="271" t="s">
        <v>230</v>
      </c>
      <c r="E96" s="271" t="s">
        <v>231</v>
      </c>
      <c r="F96" s="255">
        <f>IF($F$117=0,"0",1)</f>
        <v>1</v>
      </c>
      <c r="G96" s="90" t="s">
        <v>347</v>
      </c>
    </row>
    <row r="97" spans="1:13" hidden="1">
      <c r="A97" s="65">
        <v>4110</v>
      </c>
      <c r="B97" s="65" t="s">
        <v>129</v>
      </c>
      <c r="C97" s="272">
        <f>IFERROR(VLOOKUP(A97,Indata!K:X,14,0),0)</f>
        <v>0</v>
      </c>
      <c r="D97" s="272">
        <f>IFERROR(VLOOKUP(A97,Indata!K:X,13,0),0)</f>
        <v>0</v>
      </c>
      <c r="E97" s="272">
        <f>IF(G97=0,ROUND(+Beräkningsunderlag!H112/1000,0)*1000,G97)</f>
        <v>0</v>
      </c>
      <c r="F97" s="256">
        <f t="shared" ref="F97:F117" si="3">+C97+D97+E97</f>
        <v>0</v>
      </c>
      <c r="G97" s="266"/>
    </row>
    <row r="98" spans="1:13">
      <c r="A98" s="65">
        <v>4120</v>
      </c>
      <c r="B98" s="65" t="s">
        <v>130</v>
      </c>
      <c r="C98" s="272">
        <f>IFERROR(VLOOKUP(A98,Indata!K:X,14,0),0)</f>
        <v>0</v>
      </c>
      <c r="D98" s="272">
        <f>IFERROR(VLOOKUP(A98,Indata!K:X,13,0),0)</f>
        <v>-5000</v>
      </c>
      <c r="E98" s="272">
        <f>IF(G98=0,ROUND(+Beräkningsunderlag!H113/1000,0)*1000,G98)</f>
        <v>-25000</v>
      </c>
      <c r="F98" s="256">
        <f t="shared" si="3"/>
        <v>-30000</v>
      </c>
      <c r="G98" s="266">
        <v>-25000</v>
      </c>
    </row>
    <row r="99" spans="1:13">
      <c r="A99" s="65">
        <v>4134</v>
      </c>
      <c r="B99" s="65" t="s">
        <v>131</v>
      </c>
      <c r="C99" s="272">
        <f>IFERROR(VLOOKUP(A99,Indata!K:X,14,0),0)</f>
        <v>-57192</v>
      </c>
      <c r="D99" s="272">
        <f>IFERROR(VLOOKUP(A99,Indata!K:X,13,0),0)</f>
        <v>-60000</v>
      </c>
      <c r="E99" s="272">
        <f>IF(G99=0,ROUND(+Beräkningsunderlag!H114/1000,0)*1000,G99)</f>
        <v>-60000</v>
      </c>
      <c r="F99" s="256">
        <f t="shared" si="3"/>
        <v>-177192</v>
      </c>
      <c r="G99" s="266"/>
    </row>
    <row r="100" spans="1:13" hidden="1">
      <c r="A100" s="65">
        <v>4140</v>
      </c>
      <c r="B100" s="65" t="s">
        <v>132</v>
      </c>
      <c r="C100" s="272">
        <f>IFERROR(VLOOKUP(A100,Indata!K:X,14,0),0)</f>
        <v>0</v>
      </c>
      <c r="D100" s="272">
        <f>IFERROR(VLOOKUP(A100,Indata!K:X,13,0),0)</f>
        <v>0</v>
      </c>
      <c r="E100" s="272">
        <f>IF(G100=0,ROUND(+Beräkningsunderlag!H115/1000,0)*1000,G100)</f>
        <v>0</v>
      </c>
      <c r="F100" s="256">
        <f t="shared" si="3"/>
        <v>0</v>
      </c>
      <c r="G100" s="266"/>
    </row>
    <row r="101" spans="1:13" s="204" customFormat="1">
      <c r="A101" s="65">
        <v>4141</v>
      </c>
      <c r="B101" s="65" t="s">
        <v>361</v>
      </c>
      <c r="C101" s="272">
        <f>IFERROR(VLOOKUP(A101,Indata!K:X,14,0),0)</f>
        <v>0</v>
      </c>
      <c r="D101" s="272">
        <f>IFERROR(VLOOKUP(A101,Indata!K:X,13,0),0)</f>
        <v>-50000</v>
      </c>
      <c r="E101" s="272">
        <f>IF(G101=0,ROUND(+Beräkningsunderlag!H116/1000,0)*1000,G101)</f>
        <v>-50000</v>
      </c>
      <c r="F101" s="256">
        <f t="shared" si="3"/>
        <v>-100000</v>
      </c>
      <c r="G101" s="266"/>
      <c r="H101" s="254"/>
      <c r="I101" s="254"/>
      <c r="J101" s="254"/>
      <c r="K101" s="254"/>
      <c r="L101" s="254"/>
      <c r="M101" s="254"/>
    </row>
    <row r="102" spans="1:13" s="204" customFormat="1">
      <c r="A102" s="65">
        <v>4143</v>
      </c>
      <c r="B102" s="65" t="s">
        <v>362</v>
      </c>
      <c r="C102" s="272">
        <f>IFERROR(VLOOKUP(A102,Indata!K:X,14,0),0)</f>
        <v>-36687</v>
      </c>
      <c r="D102" s="272">
        <f>IFERROR(VLOOKUP(A102,Indata!K:X,13,0),0)</f>
        <v>-50000</v>
      </c>
      <c r="E102" s="272">
        <f>IF(G102=0,ROUND(+Beräkningsunderlag!H117/1000,0)*1000,G102)</f>
        <v>-50000</v>
      </c>
      <c r="F102" s="256">
        <f t="shared" si="3"/>
        <v>-136687</v>
      </c>
      <c r="G102" s="266"/>
      <c r="H102" s="254"/>
      <c r="I102" s="254"/>
      <c r="J102" s="254"/>
      <c r="K102" s="254"/>
      <c r="L102" s="254"/>
      <c r="M102" s="254"/>
    </row>
    <row r="103" spans="1:13" s="204" customFormat="1" hidden="1">
      <c r="A103" s="65">
        <v>4144</v>
      </c>
      <c r="B103" s="65" t="s">
        <v>363</v>
      </c>
      <c r="C103" s="272">
        <f>IFERROR(VLOOKUP(A103,Indata!K:X,14,0),0)</f>
        <v>0</v>
      </c>
      <c r="D103" s="272">
        <f>IFERROR(VLOOKUP(A103,Indata!K:X,13,0),0)</f>
        <v>0</v>
      </c>
      <c r="E103" s="272">
        <f>IF(G103=0,ROUND(+Beräkningsunderlag!H118/1000,0)*1000,G103)</f>
        <v>0</v>
      </c>
      <c r="F103" s="256">
        <f t="shared" si="3"/>
        <v>0</v>
      </c>
      <c r="G103" s="266"/>
      <c r="H103" s="254"/>
      <c r="I103" s="254"/>
      <c r="J103" s="254"/>
      <c r="K103" s="254"/>
      <c r="L103" s="254"/>
      <c r="M103" s="254"/>
    </row>
    <row r="104" spans="1:13" s="204" customFormat="1">
      <c r="A104" s="65">
        <v>4146</v>
      </c>
      <c r="B104" s="65" t="s">
        <v>364</v>
      </c>
      <c r="C104" s="272">
        <f>IFERROR(VLOOKUP(A104,Indata!K:X,14,0),0)</f>
        <v>-33564</v>
      </c>
      <c r="D104" s="272">
        <f>IFERROR(VLOOKUP(A104,Indata!K:X,13,0),0)</f>
        <v>-35000</v>
      </c>
      <c r="E104" s="272">
        <f>IF(G104=0,ROUND(+Beräkningsunderlag!H119/1000,0)*1000,G104)</f>
        <v>-35000</v>
      </c>
      <c r="F104" s="256">
        <f t="shared" si="3"/>
        <v>-103564</v>
      </c>
      <c r="G104" s="266"/>
      <c r="H104" s="254"/>
      <c r="I104" s="254"/>
      <c r="J104" s="254"/>
      <c r="K104" s="254"/>
      <c r="L104" s="254"/>
      <c r="M104" s="254"/>
    </row>
    <row r="105" spans="1:13" hidden="1">
      <c r="A105" s="65">
        <v>4149</v>
      </c>
      <c r="B105" s="65" t="s">
        <v>137</v>
      </c>
      <c r="C105" s="272">
        <f>IFERROR(VLOOKUP(A105,Indata!K:X,14,0),0)</f>
        <v>0</v>
      </c>
      <c r="D105" s="272">
        <f>IFERROR(VLOOKUP(A105,Indata!K:X,13,0),0)</f>
        <v>0</v>
      </c>
      <c r="E105" s="272">
        <f>IF(G105=0,ROUND(+Beräkningsunderlag!H120/1000,0)*1000,G105)</f>
        <v>0</v>
      </c>
      <c r="F105" s="256">
        <f t="shared" si="3"/>
        <v>0</v>
      </c>
      <c r="G105" s="266"/>
    </row>
    <row r="106" spans="1:13">
      <c r="A106" s="65">
        <v>4150</v>
      </c>
      <c r="B106" s="65" t="s">
        <v>133</v>
      </c>
      <c r="C106" s="272">
        <f>IFERROR(VLOOKUP(A106,Indata!K:X,14,0),0)</f>
        <v>-375219</v>
      </c>
      <c r="D106" s="272">
        <f>IFERROR(VLOOKUP(A106,Indata!K:X,13,0),0)</f>
        <v>-350000</v>
      </c>
      <c r="E106" s="272">
        <f>IF(G106=0,ROUND(+Beräkningsunderlag!H121/1000,0)*1000,G106)</f>
        <v>-350000</v>
      </c>
      <c r="F106" s="256">
        <f t="shared" si="3"/>
        <v>-1075219</v>
      </c>
      <c r="G106" s="266"/>
    </row>
    <row r="107" spans="1:13" s="204" customFormat="1" hidden="1">
      <c r="A107" s="65">
        <v>4155</v>
      </c>
      <c r="B107" s="65" t="s">
        <v>365</v>
      </c>
      <c r="C107" s="272">
        <f>IFERROR(VLOOKUP(A107,Indata!K:X,14,0),0)</f>
        <v>0</v>
      </c>
      <c r="D107" s="272">
        <f>IFERROR(VLOOKUP(A107,Indata!K:X,13,0),0)</f>
        <v>0</v>
      </c>
      <c r="E107" s="272">
        <f>IF(G107=0,ROUND(+Beräkningsunderlag!H122/1000,0)*1000,G107)</f>
        <v>0</v>
      </c>
      <c r="F107" s="256">
        <f t="shared" si="3"/>
        <v>0</v>
      </c>
      <c r="G107" s="266"/>
      <c r="H107" s="254"/>
      <c r="I107" s="254"/>
      <c r="J107" s="254"/>
      <c r="K107" s="254"/>
      <c r="L107" s="254"/>
      <c r="M107" s="254"/>
    </row>
    <row r="108" spans="1:13">
      <c r="A108" s="65">
        <v>4160</v>
      </c>
      <c r="B108" s="65" t="s">
        <v>134</v>
      </c>
      <c r="C108" s="272">
        <f>IFERROR(VLOOKUP(A108,Indata!K:X,14,0),0)</f>
        <v>-148020</v>
      </c>
      <c r="D108" s="272">
        <f>IFERROR(VLOOKUP(A108,Indata!K:X,13,0),0)</f>
        <v>-120000</v>
      </c>
      <c r="E108" s="272">
        <f>IF(G108=0,ROUND(+Beräkningsunderlag!H123/1000,0)*1000,G108)</f>
        <v>-120000</v>
      </c>
      <c r="F108" s="256">
        <f t="shared" si="3"/>
        <v>-388020</v>
      </c>
      <c r="G108" s="266"/>
    </row>
    <row r="109" spans="1:13" s="204" customFormat="1" hidden="1">
      <c r="A109" s="65">
        <v>4163</v>
      </c>
      <c r="B109" s="65" t="s">
        <v>366</v>
      </c>
      <c r="C109" s="272">
        <f>IFERROR(VLOOKUP(A109,Indata!K:X,14,0),0)</f>
        <v>0</v>
      </c>
      <c r="D109" s="272">
        <f>IFERROR(VLOOKUP(A109,Indata!K:X,13,0),0)</f>
        <v>0</v>
      </c>
      <c r="E109" s="272">
        <f>IF(G109=0,ROUND(+Beräkningsunderlag!H124/1000,0)*1000,G109)</f>
        <v>0</v>
      </c>
      <c r="F109" s="256">
        <f t="shared" si="3"/>
        <v>0</v>
      </c>
      <c r="G109" s="266"/>
      <c r="H109" s="254"/>
      <c r="I109" s="254"/>
      <c r="J109" s="254"/>
      <c r="K109" s="254"/>
      <c r="L109" s="254"/>
      <c r="M109" s="254"/>
    </row>
    <row r="110" spans="1:13" s="204" customFormat="1" hidden="1">
      <c r="A110" s="65">
        <v>4164</v>
      </c>
      <c r="B110" s="65" t="s">
        <v>367</v>
      </c>
      <c r="C110" s="272">
        <f>IFERROR(VLOOKUP(A110,Indata!K:X,14,0),0)</f>
        <v>0</v>
      </c>
      <c r="D110" s="272">
        <f>IFERROR(VLOOKUP(A110,Indata!K:X,13,0),0)</f>
        <v>0</v>
      </c>
      <c r="E110" s="272">
        <f>IF(G110=0,ROUND(+Beräkningsunderlag!H125/1000,0)*1000,G110)</f>
        <v>0</v>
      </c>
      <c r="F110" s="256">
        <f t="shared" si="3"/>
        <v>0</v>
      </c>
      <c r="G110" s="266"/>
      <c r="H110" s="254"/>
      <c r="I110" s="254"/>
      <c r="J110" s="254"/>
      <c r="K110" s="254"/>
      <c r="L110" s="254"/>
      <c r="M110" s="254"/>
    </row>
    <row r="111" spans="1:13" s="204" customFormat="1" hidden="1">
      <c r="A111" s="65">
        <v>4169</v>
      </c>
      <c r="B111" s="65" t="s">
        <v>368</v>
      </c>
      <c r="C111" s="272">
        <f>IFERROR(VLOOKUP(A111,Indata!K:X,14,0),0)</f>
        <v>0</v>
      </c>
      <c r="D111" s="272">
        <f>IFERROR(VLOOKUP(A111,Indata!K:X,13,0),0)</f>
        <v>0</v>
      </c>
      <c r="E111" s="272">
        <f>IF(G111=0,ROUND(+Beräkningsunderlag!H126/1000,0)*1000,G111)</f>
        <v>0</v>
      </c>
      <c r="F111" s="256">
        <f t="shared" si="3"/>
        <v>0</v>
      </c>
      <c r="G111" s="266"/>
      <c r="H111" s="254"/>
      <c r="I111" s="254"/>
      <c r="J111" s="254"/>
      <c r="K111" s="254"/>
      <c r="L111" s="254"/>
      <c r="M111" s="254"/>
    </row>
    <row r="112" spans="1:13">
      <c r="A112" s="65">
        <v>4170</v>
      </c>
      <c r="B112" s="65" t="s">
        <v>135</v>
      </c>
      <c r="C112" s="272">
        <f>IFERROR(VLOOKUP(A112,Indata!K:X,14,0),0)</f>
        <v>-18940</v>
      </c>
      <c r="D112" s="272">
        <f>IFERROR(VLOOKUP(A112,Indata!K:X,13,0),0)</f>
        <v>-30000</v>
      </c>
      <c r="E112" s="272">
        <f>IF(G112=0,ROUND(+Beräkningsunderlag!H127/1000,0)*1000,G112)</f>
        <v>-30000</v>
      </c>
      <c r="F112" s="256">
        <f t="shared" si="3"/>
        <v>-78940</v>
      </c>
      <c r="G112" s="266"/>
    </row>
    <row r="113" spans="1:13" s="204" customFormat="1" hidden="1">
      <c r="A113" s="65">
        <v>4171</v>
      </c>
      <c r="B113" s="65" t="s">
        <v>369</v>
      </c>
      <c r="C113" s="272">
        <f>IFERROR(VLOOKUP(A113,Indata!K:X,14,0),0)</f>
        <v>0</v>
      </c>
      <c r="D113" s="272">
        <f>IFERROR(VLOOKUP(A113,Indata!K:X,13,0),0)</f>
        <v>0</v>
      </c>
      <c r="E113" s="272">
        <f>IF(G113=0,ROUND(+Beräkningsunderlag!H128/1000,0)*1000,G113)</f>
        <v>0</v>
      </c>
      <c r="F113" s="256">
        <f t="shared" si="3"/>
        <v>0</v>
      </c>
      <c r="G113" s="266"/>
      <c r="H113" s="254"/>
      <c r="I113" s="254"/>
      <c r="J113" s="254"/>
      <c r="K113" s="254"/>
      <c r="L113" s="254"/>
      <c r="M113" s="254"/>
    </row>
    <row r="114" spans="1:13">
      <c r="A114" s="65">
        <v>4181</v>
      </c>
      <c r="B114" s="65" t="s">
        <v>136</v>
      </c>
      <c r="C114" s="272">
        <f>IFERROR(VLOOKUP(A114,Indata!K:X,14,0),0)</f>
        <v>-229114</v>
      </c>
      <c r="D114" s="272">
        <f>IFERROR(VLOOKUP(A114,Indata!K:X,13,0),0)</f>
        <v>-150000</v>
      </c>
      <c r="E114" s="272">
        <f>IF(G114=0,ROUND(+Beräkningsunderlag!H129/1000,0)*1000,G114)</f>
        <v>-150000</v>
      </c>
      <c r="F114" s="256">
        <f t="shared" si="3"/>
        <v>-529114</v>
      </c>
      <c r="G114" s="266"/>
    </row>
    <row r="115" spans="1:13" s="204" customFormat="1" hidden="1">
      <c r="A115" s="65">
        <v>4190</v>
      </c>
      <c r="B115" s="65" t="s">
        <v>370</v>
      </c>
      <c r="C115" s="272">
        <f>IFERROR(VLOOKUP(A115,Indata!K:X,14,0),0)</f>
        <v>0</v>
      </c>
      <c r="D115" s="272">
        <f>IFERROR(VLOOKUP(A115,Indata!K:X,13,0),0)</f>
        <v>0</v>
      </c>
      <c r="E115" s="272">
        <f>IF(G115=0,ROUND(+Beräkningsunderlag!H130/1000,0)*1000,G115)</f>
        <v>0</v>
      </c>
      <c r="F115" s="256">
        <f t="shared" si="3"/>
        <v>0</v>
      </c>
      <c r="G115" s="266"/>
      <c r="H115" s="254"/>
      <c r="I115" s="254"/>
      <c r="J115" s="254"/>
      <c r="K115" s="254"/>
      <c r="L115" s="254"/>
      <c r="M115" s="254"/>
    </row>
    <row r="116" spans="1:13">
      <c r="A116" s="65">
        <v>4195</v>
      </c>
      <c r="B116" s="65" t="s">
        <v>43</v>
      </c>
      <c r="C116" s="272">
        <f>IFERROR(VLOOKUP(A116,Indata!K:X,14,0),0)</f>
        <v>-2536</v>
      </c>
      <c r="D116" s="272">
        <f>IFERROR(VLOOKUP(A116,Indata!K:X,13,0),0)</f>
        <v>-5000</v>
      </c>
      <c r="E116" s="272">
        <f>IF(G116=0,ROUND(+Beräkningsunderlag!H131/1000,0)*1000,G116)</f>
        <v>-5000</v>
      </c>
      <c r="F116" s="256">
        <f t="shared" si="3"/>
        <v>-12536</v>
      </c>
      <c r="G116" s="266"/>
    </row>
    <row r="117" spans="1:13">
      <c r="A117" s="91" t="s">
        <v>213</v>
      </c>
      <c r="B117" s="64"/>
      <c r="C117" s="273">
        <f>SUM(C97:C116)</f>
        <v>-901272</v>
      </c>
      <c r="D117" s="273">
        <f>SUM(D97:D116)</f>
        <v>-855000</v>
      </c>
      <c r="E117" s="273">
        <f>SUM(E97:E116)</f>
        <v>-875000</v>
      </c>
      <c r="F117" s="256">
        <f t="shared" si="3"/>
        <v>-2631272</v>
      </c>
      <c r="G117" s="265"/>
    </row>
    <row r="118" spans="1:13">
      <c r="A118" s="60"/>
      <c r="B118" s="60"/>
      <c r="C118" s="274"/>
      <c r="D118" s="274"/>
      <c r="E118" s="274"/>
      <c r="F118" s="255">
        <v>1</v>
      </c>
    </row>
    <row r="119" spans="1:13" ht="15">
      <c r="A119" s="61" t="s">
        <v>203</v>
      </c>
      <c r="B119" s="60"/>
      <c r="C119" s="274"/>
      <c r="D119" s="274"/>
      <c r="E119" s="274"/>
      <c r="F119" s="255">
        <f>IF($F$122=0,"0",1)</f>
        <v>1</v>
      </c>
    </row>
    <row r="120" spans="1:13">
      <c r="A120" s="90" t="s">
        <v>8</v>
      </c>
      <c r="B120" s="90" t="s">
        <v>210</v>
      </c>
      <c r="C120" s="271" t="s">
        <v>326</v>
      </c>
      <c r="D120" s="271" t="s">
        <v>230</v>
      </c>
      <c r="E120" s="271" t="s">
        <v>231</v>
      </c>
      <c r="F120" s="255">
        <f>IF($F$122=0,"0",1)</f>
        <v>1</v>
      </c>
      <c r="G120" s="90" t="s">
        <v>347</v>
      </c>
    </row>
    <row r="121" spans="1:13">
      <c r="A121" s="65">
        <v>4310</v>
      </c>
      <c r="B121" s="65" t="s">
        <v>146</v>
      </c>
      <c r="C121" s="272">
        <f>IFERROR(VLOOKUP(A121,Indata!K:X,14,0),0)</f>
        <v>-691170</v>
      </c>
      <c r="D121" s="272">
        <f>IFERROR(VLOOKUP(A121,Indata!K:X,13,0),0)</f>
        <v>-711000</v>
      </c>
      <c r="E121" s="272">
        <f>IF(G121=0,ROUND(+Beräkningsunderlag!H138/1000,0)*1000,G121)</f>
        <v>-700000</v>
      </c>
      <c r="F121" s="256">
        <f t="shared" ref="F121:F122" si="4">+C121+D121+E121</f>
        <v>-2102170</v>
      </c>
      <c r="G121" s="266">
        <v>-700000</v>
      </c>
    </row>
    <row r="122" spans="1:13">
      <c r="A122" s="91" t="s">
        <v>213</v>
      </c>
      <c r="B122" s="64"/>
      <c r="C122" s="273">
        <f>SUM(C121)</f>
        <v>-691170</v>
      </c>
      <c r="D122" s="273">
        <f>SUM(D121)</f>
        <v>-711000</v>
      </c>
      <c r="E122" s="273">
        <f>SUM(E121)</f>
        <v>-700000</v>
      </c>
      <c r="F122" s="256">
        <f t="shared" si="4"/>
        <v>-2102170</v>
      </c>
      <c r="G122" s="265"/>
    </row>
    <row r="123" spans="1:13">
      <c r="A123" s="60"/>
      <c r="B123" s="60"/>
      <c r="C123" s="274"/>
      <c r="D123" s="274"/>
      <c r="F123" s="255">
        <v>1</v>
      </c>
    </row>
    <row r="124" spans="1:13" ht="15">
      <c r="A124" s="61" t="s">
        <v>204</v>
      </c>
      <c r="B124" s="60"/>
      <c r="C124" s="274"/>
      <c r="D124" s="274"/>
      <c r="F124" s="255">
        <f>IF($F$128=0,"0",1)</f>
        <v>1</v>
      </c>
    </row>
    <row r="125" spans="1:13">
      <c r="A125" s="90" t="s">
        <v>8</v>
      </c>
      <c r="B125" s="90" t="s">
        <v>210</v>
      </c>
      <c r="C125" s="271" t="s">
        <v>326</v>
      </c>
      <c r="D125" s="271" t="s">
        <v>230</v>
      </c>
      <c r="E125" s="271" t="s">
        <v>231</v>
      </c>
      <c r="F125" s="255">
        <f>IF($F$128=0,"0",1)</f>
        <v>1</v>
      </c>
      <c r="G125" s="90" t="s">
        <v>347</v>
      </c>
    </row>
    <row r="126" spans="1:13" hidden="1">
      <c r="A126" s="65">
        <v>4322</v>
      </c>
      <c r="B126" s="65" t="s">
        <v>147</v>
      </c>
      <c r="C126" s="272">
        <f>IFERROR(VLOOKUP(A126,Indata!K:X,14,0),0)</f>
        <v>0</v>
      </c>
      <c r="D126" s="272">
        <f>IFERROR(VLOOKUP(A126,Indata!K:X,13,0),0)</f>
        <v>0</v>
      </c>
      <c r="E126" s="272">
        <f>IF(G126=0,ROUND(+Beräkningsunderlag!H148/1000,0)*1000,G126)</f>
        <v>0</v>
      </c>
      <c r="F126" s="256">
        <f t="shared" ref="F126:F128" si="5">+C126+D126+E126</f>
        <v>0</v>
      </c>
      <c r="G126" s="266"/>
    </row>
    <row r="127" spans="1:13">
      <c r="A127" s="65">
        <v>4323</v>
      </c>
      <c r="B127" s="65" t="s">
        <v>148</v>
      </c>
      <c r="C127" s="272">
        <f>IFERROR(VLOOKUP(A127,Indata!K:X,14,0),0)</f>
        <v>-1917061</v>
      </c>
      <c r="D127" s="272">
        <f>IFERROR(VLOOKUP(A127,Indata!K:X,13,0),0)</f>
        <v>-1910000</v>
      </c>
      <c r="E127" s="272">
        <f>IF(G127=0,ROUND(+Beräkningsunderlag!H153/1000,0)*1000,G127)</f>
        <v>-1975000</v>
      </c>
      <c r="F127" s="256">
        <f t="shared" si="5"/>
        <v>-5802061</v>
      </c>
      <c r="G127" s="266"/>
    </row>
    <row r="128" spans="1:13">
      <c r="A128" s="91" t="s">
        <v>213</v>
      </c>
      <c r="B128" s="64"/>
      <c r="C128" s="273">
        <f>SUM(C126:C127)</f>
        <v>-1917061</v>
      </c>
      <c r="D128" s="273">
        <f>SUM(D126:D127)</f>
        <v>-1910000</v>
      </c>
      <c r="E128" s="273">
        <f>SUM(E126:E127)</f>
        <v>-1975000</v>
      </c>
      <c r="F128" s="256">
        <f t="shared" si="5"/>
        <v>-5802061</v>
      </c>
      <c r="G128" s="265"/>
    </row>
    <row r="129" spans="1:13">
      <c r="A129" s="60"/>
      <c r="B129" s="60"/>
      <c r="C129" s="274"/>
      <c r="D129" s="274"/>
      <c r="E129" s="274"/>
      <c r="F129" s="255">
        <v>1</v>
      </c>
    </row>
    <row r="130" spans="1:13" ht="15">
      <c r="A130" s="61" t="s">
        <v>0</v>
      </c>
      <c r="B130" s="60"/>
      <c r="C130" s="274"/>
      <c r="D130" s="274"/>
      <c r="E130" s="274"/>
      <c r="F130" s="255">
        <f>IF($F$133=0,"0",1)</f>
        <v>1</v>
      </c>
    </row>
    <row r="131" spans="1:13">
      <c r="A131" s="90" t="s">
        <v>8</v>
      </c>
      <c r="B131" s="90" t="s">
        <v>210</v>
      </c>
      <c r="C131" s="271" t="s">
        <v>326</v>
      </c>
      <c r="D131" s="271" t="s">
        <v>230</v>
      </c>
      <c r="E131" s="271" t="s">
        <v>231</v>
      </c>
      <c r="F131" s="255">
        <f>IF($F$133=0,"0",1)</f>
        <v>1</v>
      </c>
      <c r="G131" s="90" t="s">
        <v>347</v>
      </c>
    </row>
    <row r="132" spans="1:13">
      <c r="A132" s="65">
        <v>4330</v>
      </c>
      <c r="B132" s="65" t="s">
        <v>0</v>
      </c>
      <c r="C132" s="272">
        <f>IFERROR(VLOOKUP(A132,Indata!K:X,14,0),0)</f>
        <v>-908827</v>
      </c>
      <c r="D132" s="272">
        <f>IFERROR(VLOOKUP(A132,Indata!K:X,13,0),0)</f>
        <v>-801000</v>
      </c>
      <c r="E132" s="272">
        <f>IF(G132=0,ROUND(+Beräkningsunderlag!H164/1000,0)*1000,G132)</f>
        <v>-801000</v>
      </c>
      <c r="F132" s="256">
        <f t="shared" ref="F132:F133" si="6">+C132+D132+E132</f>
        <v>-2510827</v>
      </c>
      <c r="G132" s="266"/>
    </row>
    <row r="133" spans="1:13">
      <c r="A133" s="91" t="s">
        <v>213</v>
      </c>
      <c r="B133" s="64"/>
      <c r="C133" s="273">
        <f>SUM(C132)</f>
        <v>-908827</v>
      </c>
      <c r="D133" s="273">
        <f>SUM(D132)</f>
        <v>-801000</v>
      </c>
      <c r="E133" s="273">
        <f>SUM(E132)</f>
        <v>-801000</v>
      </c>
      <c r="F133" s="256">
        <f t="shared" si="6"/>
        <v>-2510827</v>
      </c>
      <c r="G133" s="265"/>
    </row>
    <row r="134" spans="1:13">
      <c r="A134" s="60"/>
      <c r="B134" s="60"/>
      <c r="C134" s="274"/>
      <c r="D134" s="274"/>
      <c r="E134" s="274"/>
      <c r="F134" s="255">
        <v>1</v>
      </c>
    </row>
    <row r="135" spans="1:13" ht="15">
      <c r="A135" s="61" t="s">
        <v>44</v>
      </c>
      <c r="B135" s="60"/>
      <c r="C135" s="274"/>
      <c r="D135" s="274"/>
      <c r="E135" s="274"/>
      <c r="F135" s="255">
        <f>IF($F$140=0,"0",1)</f>
        <v>1</v>
      </c>
    </row>
    <row r="136" spans="1:13">
      <c r="A136" s="90" t="s">
        <v>8</v>
      </c>
      <c r="B136" s="90" t="s">
        <v>210</v>
      </c>
      <c r="C136" s="271" t="s">
        <v>326</v>
      </c>
      <c r="D136" s="271" t="s">
        <v>230</v>
      </c>
      <c r="E136" s="271" t="s">
        <v>231</v>
      </c>
      <c r="F136" s="255">
        <f>IF($F$140=0,"0",1)</f>
        <v>1</v>
      </c>
      <c r="G136" s="90" t="s">
        <v>347</v>
      </c>
    </row>
    <row r="137" spans="1:13">
      <c r="A137" s="65">
        <v>4340</v>
      </c>
      <c r="B137" s="65" t="s">
        <v>44</v>
      </c>
      <c r="C137" s="272">
        <f>IFERROR(VLOOKUP(A137,Indata!K:X,14,0),0)</f>
        <v>-91450</v>
      </c>
      <c r="D137" s="272">
        <f>IFERROR(VLOOKUP(A137,Indata!K:X,13,0),0)</f>
        <v>-95000</v>
      </c>
      <c r="E137" s="272">
        <f>IF(G137=0,ROUND(+Beräkningsunderlag!H174/1000,0)*1000,G137)</f>
        <v>-95000</v>
      </c>
      <c r="F137" s="256">
        <f t="shared" ref="F137:F140" si="7">+C137+D137+E137</f>
        <v>-281450</v>
      </c>
      <c r="G137" s="266"/>
    </row>
    <row r="138" spans="1:13" s="204" customFormat="1">
      <c r="A138" s="65">
        <v>4341</v>
      </c>
      <c r="B138" s="65" t="s">
        <v>405</v>
      </c>
      <c r="C138" s="272">
        <f>IFERROR(VLOOKUP(A138,Indata!K:X,14,0),0)</f>
        <v>-359074</v>
      </c>
      <c r="D138" s="272">
        <f>IFERROR(VLOOKUP(A138,Indata!K:X,13,0),0)</f>
        <v>-400000</v>
      </c>
      <c r="E138" s="272">
        <f>IF(G138=0,ROUND(+Beräkningsunderlag!H178/1000,0)*1000,G138)</f>
        <v>-375000</v>
      </c>
      <c r="F138" s="256">
        <f t="shared" si="7"/>
        <v>-1134074</v>
      </c>
      <c r="G138" s="266">
        <v>-375000</v>
      </c>
      <c r="H138" s="254"/>
      <c r="I138" s="254"/>
      <c r="J138" s="254"/>
      <c r="K138" s="254"/>
      <c r="L138" s="254"/>
      <c r="M138" s="254"/>
    </row>
    <row r="139" spans="1:13">
      <c r="A139" s="65">
        <v>4343</v>
      </c>
      <c r="B139" s="65" t="s">
        <v>149</v>
      </c>
      <c r="C139" s="272">
        <f>IFERROR(VLOOKUP(A139,Indata!K:X,14,0),0)</f>
        <v>0</v>
      </c>
      <c r="D139" s="272">
        <f>IFERROR(VLOOKUP(A139,Indata!K:X,13,0),0)</f>
        <v>0</v>
      </c>
      <c r="E139" s="272">
        <f>IF(G139=0,ROUND(+Beräkningsunderlag!H179/1000,0)*1000,G139)</f>
        <v>-25000</v>
      </c>
      <c r="F139" s="256">
        <f t="shared" si="7"/>
        <v>-25000</v>
      </c>
      <c r="G139" s="266"/>
    </row>
    <row r="140" spans="1:13">
      <c r="A140" s="91" t="s">
        <v>213</v>
      </c>
      <c r="B140" s="64"/>
      <c r="C140" s="273">
        <f>SUM(C137:C139)</f>
        <v>-450524</v>
      </c>
      <c r="D140" s="273">
        <f>SUM(D137:D139)</f>
        <v>-495000</v>
      </c>
      <c r="E140" s="273">
        <f>SUM(E137:E139)</f>
        <v>-495000</v>
      </c>
      <c r="F140" s="256">
        <f t="shared" si="7"/>
        <v>-1440524</v>
      </c>
      <c r="G140" s="265"/>
    </row>
    <row r="141" spans="1:13">
      <c r="A141" s="60"/>
      <c r="B141" s="60"/>
      <c r="C141" s="274"/>
      <c r="D141" s="274"/>
      <c r="F141" s="255">
        <v>1</v>
      </c>
    </row>
    <row r="142" spans="1:13" ht="15">
      <c r="A142" s="61" t="s">
        <v>207</v>
      </c>
      <c r="B142" s="60"/>
      <c r="C142" s="274"/>
      <c r="D142" s="274"/>
      <c r="F142" s="255">
        <f>IF($F$148=0,"0",1)</f>
        <v>1</v>
      </c>
    </row>
    <row r="143" spans="1:13">
      <c r="A143" s="90" t="s">
        <v>8</v>
      </c>
      <c r="B143" s="90" t="s">
        <v>210</v>
      </c>
      <c r="C143" s="271" t="s">
        <v>326</v>
      </c>
      <c r="D143" s="271" t="s">
        <v>230</v>
      </c>
      <c r="E143" s="271" t="s">
        <v>231</v>
      </c>
      <c r="F143" s="255">
        <f>IF($F$148=0,"0",1)</f>
        <v>1</v>
      </c>
      <c r="G143" s="90" t="s">
        <v>347</v>
      </c>
    </row>
    <row r="144" spans="1:13" s="204" customFormat="1" hidden="1">
      <c r="A144" s="65">
        <v>4435</v>
      </c>
      <c r="B144" s="65" t="s">
        <v>371</v>
      </c>
      <c r="C144" s="272">
        <f>IFERROR(VLOOKUP(A144,Indata!K:X,14,0),0)</f>
        <v>0</v>
      </c>
      <c r="D144" s="272">
        <f>IFERROR(VLOOKUP(A144,Indata!K:X,13,0),0)</f>
        <v>0</v>
      </c>
      <c r="E144" s="272">
        <f>IF(G144=0,ROUND(+Beräkningsunderlag!H186/1000,0)*1000,G144)</f>
        <v>0</v>
      </c>
      <c r="F144" s="256">
        <f t="shared" ref="F144:F148" si="8">+C144+D144+E144</f>
        <v>0</v>
      </c>
      <c r="G144" s="90"/>
      <c r="H144" s="254"/>
      <c r="I144" s="254"/>
      <c r="J144" s="254"/>
      <c r="K144" s="254"/>
      <c r="L144" s="254"/>
      <c r="M144" s="254"/>
    </row>
    <row r="145" spans="1:7" hidden="1">
      <c r="A145" s="65">
        <v>4444</v>
      </c>
      <c r="B145" s="65" t="s">
        <v>45</v>
      </c>
      <c r="C145" s="272">
        <f>IFERROR(VLOOKUP(A145,Indata!K:X,14,0),0)</f>
        <v>0</v>
      </c>
      <c r="D145" s="272">
        <f>IFERROR(VLOOKUP(A145,Indata!K:X,13,0),0)</f>
        <v>0</v>
      </c>
      <c r="E145" s="272">
        <f>IF(G145=0,ROUND(+Beräkningsunderlag!H187/1000,0)*1000,G145)</f>
        <v>0</v>
      </c>
      <c r="F145" s="256">
        <f t="shared" si="8"/>
        <v>0</v>
      </c>
      <c r="G145" s="266"/>
    </row>
    <row r="146" spans="1:7">
      <c r="A146" s="65">
        <v>4490</v>
      </c>
      <c r="B146" s="65" t="s">
        <v>120</v>
      </c>
      <c r="C146" s="272">
        <f>IFERROR(VLOOKUP(A146,Indata!K:X,14,0),0)</f>
        <v>-47424</v>
      </c>
      <c r="D146" s="272">
        <f>IFERROR(VLOOKUP(A146,Indata!K:X,13,0),0)</f>
        <v>-50000</v>
      </c>
      <c r="E146" s="272">
        <f>IF(G146=0,ROUND(+Beräkningsunderlag!H188/1000,0)*1000,G146)</f>
        <v>-50000</v>
      </c>
      <c r="F146" s="256">
        <f t="shared" si="8"/>
        <v>-147424</v>
      </c>
      <c r="G146" s="266"/>
    </row>
    <row r="147" spans="1:7">
      <c r="A147" s="65">
        <v>4461</v>
      </c>
      <c r="B147" s="65" t="s">
        <v>151</v>
      </c>
      <c r="C147" s="272">
        <f>IFERROR(VLOOKUP(A147,Indata!K:X,14,0),0)</f>
        <v>-263722</v>
      </c>
      <c r="D147" s="272">
        <f>IFERROR(VLOOKUP(A147,Indata!K:X,13,0),0)</f>
        <v>-265000</v>
      </c>
      <c r="E147" s="272">
        <f>IF(G147=0,ROUND(+Beräkningsunderlag!H190/1000,0)*1000,G147)</f>
        <v>-265000</v>
      </c>
      <c r="F147" s="256">
        <f t="shared" si="8"/>
        <v>-793722</v>
      </c>
      <c r="G147" s="266">
        <v>-265000</v>
      </c>
    </row>
    <row r="148" spans="1:7">
      <c r="A148" s="91" t="s">
        <v>213</v>
      </c>
      <c r="B148" s="64"/>
      <c r="C148" s="273">
        <f>SUM(C144:C147)</f>
        <v>-311146</v>
      </c>
      <c r="D148" s="273">
        <f>SUM(D144:D147)</f>
        <v>-315000</v>
      </c>
      <c r="E148" s="273">
        <f>SUM(E144:E147)</f>
        <v>-315000</v>
      </c>
      <c r="F148" s="256">
        <f t="shared" si="8"/>
        <v>-941146</v>
      </c>
      <c r="G148" s="265"/>
    </row>
    <row r="149" spans="1:7">
      <c r="A149" s="60"/>
      <c r="B149" s="60"/>
      <c r="C149" s="274"/>
      <c r="D149" s="274"/>
      <c r="E149" s="274"/>
      <c r="F149" s="255">
        <v>1</v>
      </c>
    </row>
    <row r="150" spans="1:7" ht="15">
      <c r="A150" s="61" t="s">
        <v>13</v>
      </c>
      <c r="B150" s="60"/>
      <c r="C150" s="274"/>
      <c r="D150" s="274"/>
      <c r="E150" s="274"/>
      <c r="F150" s="255">
        <f>IF($F$153=0,"0",1)</f>
        <v>1</v>
      </c>
    </row>
    <row r="151" spans="1:7">
      <c r="A151" s="90" t="s">
        <v>8</v>
      </c>
      <c r="B151" s="90" t="s">
        <v>210</v>
      </c>
      <c r="C151" s="271" t="s">
        <v>326</v>
      </c>
      <c r="D151" s="271" t="s">
        <v>230</v>
      </c>
      <c r="E151" s="271" t="s">
        <v>231</v>
      </c>
      <c r="F151" s="255">
        <f>IF($F$153=0,"0",1)</f>
        <v>1</v>
      </c>
      <c r="G151" s="90" t="s">
        <v>347</v>
      </c>
    </row>
    <row r="152" spans="1:7" ht="12.75" customHeight="1">
      <c r="A152" s="65">
        <v>4410</v>
      </c>
      <c r="B152" s="65" t="s">
        <v>13</v>
      </c>
      <c r="C152" s="272">
        <f>IFERROR(VLOOKUP(A152,Indata!K:X,14,0),0)</f>
        <v>-108122</v>
      </c>
      <c r="D152" s="272">
        <f>IFERROR(VLOOKUP(A152,Indata!K:X,13,0),0)</f>
        <v>-110000</v>
      </c>
      <c r="E152" s="272">
        <f>IF(G152=0,ROUND(+Beräkningsunderlag!H197/1000,0)*1000,G152)</f>
        <v>-114000</v>
      </c>
      <c r="F152" s="256">
        <f t="shared" ref="F152:F153" si="9">+C152+D152+E152</f>
        <v>-332122</v>
      </c>
      <c r="G152" s="266"/>
    </row>
    <row r="153" spans="1:7">
      <c r="A153" s="91" t="s">
        <v>213</v>
      </c>
      <c r="B153" s="64"/>
      <c r="C153" s="273">
        <f>SUM(C152)</f>
        <v>-108122</v>
      </c>
      <c r="D153" s="273">
        <f>SUM(D152)</f>
        <v>-110000</v>
      </c>
      <c r="E153" s="273">
        <f>SUM(E152)</f>
        <v>-114000</v>
      </c>
      <c r="F153" s="256">
        <f t="shared" si="9"/>
        <v>-332122</v>
      </c>
      <c r="G153" s="265"/>
    </row>
    <row r="154" spans="1:7">
      <c r="A154" s="60"/>
      <c r="B154" s="60"/>
      <c r="C154" s="274"/>
      <c r="D154" s="274"/>
      <c r="E154" s="274"/>
      <c r="F154" s="255">
        <v>1</v>
      </c>
    </row>
    <row r="155" spans="1:7" ht="15">
      <c r="A155" s="61" t="s">
        <v>85</v>
      </c>
      <c r="B155" s="60"/>
      <c r="C155" s="274"/>
      <c r="D155" s="274"/>
      <c r="E155" s="274"/>
      <c r="F155" s="255">
        <f>IF($F$158=0,"0",1)</f>
        <v>1</v>
      </c>
    </row>
    <row r="156" spans="1:7">
      <c r="A156" s="90" t="s">
        <v>8</v>
      </c>
      <c r="B156" s="90" t="s">
        <v>210</v>
      </c>
      <c r="C156" s="271" t="s">
        <v>326</v>
      </c>
      <c r="D156" s="271" t="s">
        <v>230</v>
      </c>
      <c r="E156" s="271" t="s">
        <v>231</v>
      </c>
      <c r="F156" s="255">
        <f>IF($F$158=0,"0",1)</f>
        <v>1</v>
      </c>
      <c r="G156" s="90" t="s">
        <v>347</v>
      </c>
    </row>
    <row r="157" spans="1:7">
      <c r="A157" s="65">
        <v>4460</v>
      </c>
      <c r="B157" s="65" t="s">
        <v>85</v>
      </c>
      <c r="C157" s="272">
        <f>IFERROR(VLOOKUP(A157,Indata!K:X,14,0),0)</f>
        <v>-81385</v>
      </c>
      <c r="D157" s="272">
        <f>IFERROR(VLOOKUP(A157,Indata!K:X,13,0),0)</f>
        <v>-81500</v>
      </c>
      <c r="E157" s="272">
        <f>IF(G157=0,ROUND(+Beräkningsunderlag!H204/1000,0)*1000,G157)</f>
        <v>-85000</v>
      </c>
      <c r="F157" s="256">
        <f t="shared" ref="F157:F158" si="10">+C157+D157+E157</f>
        <v>-247885</v>
      </c>
      <c r="G157" s="266"/>
    </row>
    <row r="158" spans="1:7">
      <c r="A158" s="91" t="s">
        <v>213</v>
      </c>
      <c r="B158" s="64"/>
      <c r="C158" s="273">
        <f>SUM(C157)</f>
        <v>-81385</v>
      </c>
      <c r="D158" s="273">
        <f>SUM(D157)</f>
        <v>-81500</v>
      </c>
      <c r="E158" s="273">
        <f>SUM(E157)</f>
        <v>-85000</v>
      </c>
      <c r="F158" s="256">
        <f t="shared" si="10"/>
        <v>-247885</v>
      </c>
      <c r="G158" s="265"/>
    </row>
    <row r="159" spans="1:7">
      <c r="A159" s="60"/>
      <c r="B159" s="60"/>
      <c r="C159" s="274"/>
      <c r="D159" s="274"/>
      <c r="E159" s="275"/>
      <c r="F159" s="255">
        <v>1</v>
      </c>
    </row>
    <row r="160" spans="1:7" ht="15">
      <c r="A160" s="61" t="s">
        <v>10</v>
      </c>
      <c r="B160" s="60"/>
      <c r="C160" s="274"/>
      <c r="D160" s="274"/>
      <c r="E160" s="274"/>
      <c r="F160" s="255">
        <f>IF($F$166=0,"0",1)</f>
        <v>1</v>
      </c>
    </row>
    <row r="161" spans="1:13">
      <c r="A161" s="90" t="s">
        <v>8</v>
      </c>
      <c r="B161" s="90" t="s">
        <v>210</v>
      </c>
      <c r="C161" s="271" t="s">
        <v>326</v>
      </c>
      <c r="D161" s="271" t="s">
        <v>230</v>
      </c>
      <c r="E161" s="271" t="s">
        <v>231</v>
      </c>
      <c r="F161" s="255">
        <f>IF($F$166=0,"0",1)</f>
        <v>1</v>
      </c>
      <c r="G161" s="90" t="s">
        <v>347</v>
      </c>
    </row>
    <row r="162" spans="1:13">
      <c r="A162" s="65">
        <v>6481</v>
      </c>
      <c r="B162" s="65" t="s">
        <v>168</v>
      </c>
      <c r="C162" s="272">
        <f>IFERROR(VLOOKUP(A162,Indata!K:X,14,0),0)</f>
        <v>-237792</v>
      </c>
      <c r="D162" s="272">
        <f>IFERROR(VLOOKUP(A162,Indata!K:X,13,0),0)</f>
        <v>-240000</v>
      </c>
      <c r="E162" s="272">
        <f>IF(G162=0,ROUND(+Beräkningsunderlag!H211/1000,0)*1000,G162)</f>
        <v>-247000</v>
      </c>
      <c r="F162" s="256">
        <f t="shared" ref="F162:F166" si="11">+C162+D162+E162</f>
        <v>-724792</v>
      </c>
      <c r="G162" s="266"/>
    </row>
    <row r="163" spans="1:13">
      <c r="A163" s="65">
        <v>6490</v>
      </c>
      <c r="B163" s="65" t="s">
        <v>7</v>
      </c>
      <c r="C163" s="272">
        <f>IFERROR(VLOOKUP(A163,Indata!K:X,14,0),0)</f>
        <v>-6696</v>
      </c>
      <c r="D163" s="272">
        <f>IFERROR(VLOOKUP(A163,Indata!K:X,13,0),0)</f>
        <v>-6000</v>
      </c>
      <c r="E163" s="272">
        <f>IF(G163=0,ROUND(+Beräkningsunderlag!H212/1000,0)*1000,G163)</f>
        <v>-6000</v>
      </c>
      <c r="F163" s="256">
        <f t="shared" si="11"/>
        <v>-18696</v>
      </c>
      <c r="G163" s="266"/>
    </row>
    <row r="164" spans="1:13" hidden="1">
      <c r="A164" s="65">
        <v>6482</v>
      </c>
      <c r="B164" s="65" t="s">
        <v>169</v>
      </c>
      <c r="C164" s="272">
        <f>IFERROR(VLOOKUP(A164,Indata!K:X,14,0),0)</f>
        <v>0</v>
      </c>
      <c r="D164" s="272">
        <f>IFERROR(VLOOKUP(A164,Indata!K:X,13,0),0)</f>
        <v>0</v>
      </c>
      <c r="E164" s="272">
        <f>IF(G164=0,ROUND(+Beräkningsunderlag!H213/1000,0)*1000,G164)</f>
        <v>0</v>
      </c>
      <c r="F164" s="256">
        <f t="shared" si="11"/>
        <v>0</v>
      </c>
      <c r="G164" s="266"/>
    </row>
    <row r="165" spans="1:13">
      <c r="A165" s="65">
        <v>6483</v>
      </c>
      <c r="B165" s="65" t="s">
        <v>155</v>
      </c>
      <c r="C165" s="272">
        <f>IFERROR(VLOOKUP(A165,Indata!K:X,14,0),0)</f>
        <v>-198969</v>
      </c>
      <c r="D165" s="272">
        <f>IFERROR(VLOOKUP(A165,Indata!K:X,13,0),0)</f>
        <v>-212000</v>
      </c>
      <c r="E165" s="272">
        <f>IF(G165=0,ROUND(+Beräkningsunderlag!H214/1000,0)*1000,G165)</f>
        <v>-227000</v>
      </c>
      <c r="F165" s="256">
        <f t="shared" si="11"/>
        <v>-637969</v>
      </c>
      <c r="G165" s="266"/>
    </row>
    <row r="166" spans="1:13">
      <c r="A166" s="91" t="s">
        <v>213</v>
      </c>
      <c r="B166" s="64"/>
      <c r="C166" s="273">
        <f>SUM(C162:C165)</f>
        <v>-443457</v>
      </c>
      <c r="D166" s="273">
        <f>SUM(D162:D165)</f>
        <v>-458000</v>
      </c>
      <c r="E166" s="273">
        <f>SUM(E162:E165)</f>
        <v>-480000</v>
      </c>
      <c r="F166" s="256">
        <f t="shared" si="11"/>
        <v>-1381457</v>
      </c>
      <c r="G166" s="265"/>
    </row>
    <row r="167" spans="1:13">
      <c r="A167" s="60"/>
      <c r="B167" s="60"/>
      <c r="C167" s="274"/>
      <c r="D167" s="274"/>
      <c r="E167" s="274"/>
      <c r="F167" s="255">
        <v>1</v>
      </c>
    </row>
    <row r="168" spans="1:13" ht="15">
      <c r="A168" s="61" t="s">
        <v>9</v>
      </c>
      <c r="B168" s="60"/>
      <c r="C168" s="274"/>
      <c r="D168" s="274"/>
      <c r="E168" s="274"/>
      <c r="F168" s="255">
        <f>IF($F$197=0,"0",1)</f>
        <v>1</v>
      </c>
    </row>
    <row r="169" spans="1:13">
      <c r="A169" s="90" t="s">
        <v>8</v>
      </c>
      <c r="B169" s="90" t="s">
        <v>210</v>
      </c>
      <c r="C169" s="271" t="s">
        <v>326</v>
      </c>
      <c r="D169" s="271" t="s">
        <v>230</v>
      </c>
      <c r="E169" s="271" t="s">
        <v>231</v>
      </c>
      <c r="F169" s="255">
        <f>IF($F$197=0,"0",1)</f>
        <v>1</v>
      </c>
      <c r="G169" s="90" t="s">
        <v>347</v>
      </c>
    </row>
    <row r="170" spans="1:13" hidden="1">
      <c r="A170" s="65">
        <v>7020</v>
      </c>
      <c r="B170" s="65" t="s">
        <v>174</v>
      </c>
      <c r="C170" s="272">
        <f>IFERROR(VLOOKUP(A170,Indata!K:X,14,0),0)</f>
        <v>0</v>
      </c>
      <c r="D170" s="272">
        <f>IFERROR(VLOOKUP(A170,Indata!K:X,13,0),0)</f>
        <v>0</v>
      </c>
      <c r="E170" s="272">
        <f>IF(G170=0,ROUND(+Beräkningsunderlag!H221/1000,0)*1000,G170)</f>
        <v>0</v>
      </c>
      <c r="F170" s="256">
        <f t="shared" ref="F170:F197" si="12">+C170+D170+E170</f>
        <v>0</v>
      </c>
      <c r="G170" s="266"/>
    </row>
    <row r="171" spans="1:13" hidden="1">
      <c r="A171" s="65">
        <v>7090</v>
      </c>
      <c r="B171" s="65" t="s">
        <v>176</v>
      </c>
      <c r="C171" s="272">
        <f>IFERROR(VLOOKUP(A171,Indata!K:X,14,0),0)</f>
        <v>0</v>
      </c>
      <c r="D171" s="272">
        <f>IFERROR(VLOOKUP(A171,Indata!K:X,13,0),0)</f>
        <v>0</v>
      </c>
      <c r="E171" s="272">
        <f>IF(G171=0,ROUND(+Beräkningsunderlag!H222/1000,0)*1000,G171)</f>
        <v>0</v>
      </c>
      <c r="F171" s="256">
        <f t="shared" si="12"/>
        <v>0</v>
      </c>
      <c r="G171" s="266"/>
    </row>
    <row r="172" spans="1:13">
      <c r="A172" s="65">
        <v>7210</v>
      </c>
      <c r="B172" s="65" t="s">
        <v>177</v>
      </c>
      <c r="C172" s="272">
        <f>IFERROR(VLOOKUP(A172,Indata!K:X,14,0),0)</f>
        <v>-105800</v>
      </c>
      <c r="D172" s="272">
        <f>IFERROR(VLOOKUP(A172,Indata!K:X,13,0),0)</f>
        <v>-100000</v>
      </c>
      <c r="E172" s="272">
        <f>IF(G172=0,ROUND(+Beräkningsunderlag!H223/1000,0)*1000,G172)</f>
        <v>-125000</v>
      </c>
      <c r="F172" s="256">
        <f t="shared" si="12"/>
        <v>-330800</v>
      </c>
      <c r="G172" s="266">
        <v>-125000</v>
      </c>
    </row>
    <row r="173" spans="1:13">
      <c r="A173" s="65">
        <v>7211</v>
      </c>
      <c r="B173" s="65" t="s">
        <v>178</v>
      </c>
      <c r="C173" s="272">
        <f>IFERROR(VLOOKUP(A173,Indata!K:X,14,0),0)</f>
        <v>-3500</v>
      </c>
      <c r="D173" s="272">
        <f>IFERROR(VLOOKUP(A173,Indata!K:X,13,0),0)</f>
        <v>-3500</v>
      </c>
      <c r="E173" s="272">
        <f>IF(G173=0,ROUND(+Beräkningsunderlag!H224/1000,0)*1000,G173)</f>
        <v>-4000</v>
      </c>
      <c r="F173" s="256">
        <f t="shared" si="12"/>
        <v>-11000</v>
      </c>
      <c r="G173" s="266">
        <v>-4000</v>
      </c>
    </row>
    <row r="174" spans="1:13" hidden="1">
      <c r="A174" s="65">
        <v>7212</v>
      </c>
      <c r="B174" s="65" t="s">
        <v>14</v>
      </c>
      <c r="C174" s="272">
        <f>IFERROR(VLOOKUP(A174,Indata!K:X,14,0),0)</f>
        <v>0</v>
      </c>
      <c r="D174" s="272">
        <f>IFERROR(VLOOKUP(A174,Indata!K:X,13,0),0)</f>
        <v>0</v>
      </c>
      <c r="E174" s="272">
        <f>IF(G174=0,ROUND(+Beräkningsunderlag!H225/1000,0)*1000,G174)</f>
        <v>0</v>
      </c>
      <c r="F174" s="256">
        <f t="shared" si="12"/>
        <v>0</v>
      </c>
      <c r="G174" s="266"/>
    </row>
    <row r="175" spans="1:13" s="204" customFormat="1">
      <c r="A175" s="65">
        <v>7214</v>
      </c>
      <c r="B175" s="65" t="s">
        <v>402</v>
      </c>
      <c r="C175" s="272">
        <f>IFERROR(VLOOKUP(A175,Indata!K:X,14,0),0)</f>
        <v>-2000</v>
      </c>
      <c r="D175" s="272">
        <f>IFERROR(VLOOKUP(A175,Indata!K:X,13,0),0)</f>
        <v>-10000</v>
      </c>
      <c r="E175" s="272">
        <f>IF(G175=0,ROUND(+Beräkningsunderlag!H226/1000,0)*1000,G175)</f>
        <v>-10000</v>
      </c>
      <c r="F175" s="256">
        <f t="shared" si="12"/>
        <v>-22000</v>
      </c>
      <c r="G175" s="266"/>
      <c r="H175" s="254"/>
      <c r="I175" s="254"/>
      <c r="J175" s="254"/>
      <c r="K175" s="254"/>
      <c r="L175" s="254"/>
      <c r="M175" s="254"/>
    </row>
    <row r="176" spans="1:13" hidden="1">
      <c r="A176" s="65">
        <v>7310</v>
      </c>
      <c r="B176" s="65" t="s">
        <v>179</v>
      </c>
      <c r="C176" s="272">
        <f>IFERROR(VLOOKUP(A176,Indata!K:X,14,0),0)</f>
        <v>0</v>
      </c>
      <c r="D176" s="272">
        <f>IFERROR(VLOOKUP(A176,Indata!K:X,13,0),0)</f>
        <v>0</v>
      </c>
      <c r="E176" s="272">
        <f>IF(G176=0,ROUND(+Beräkningsunderlag!H227/1000,0)*1000,G176)</f>
        <v>0</v>
      </c>
      <c r="F176" s="256">
        <f t="shared" si="12"/>
        <v>0</v>
      </c>
      <c r="G176" s="266"/>
    </row>
    <row r="177" spans="1:13" hidden="1">
      <c r="A177" s="65">
        <v>7311</v>
      </c>
      <c r="B177" s="65" t="s">
        <v>49</v>
      </c>
      <c r="C177" s="272">
        <f>IFERROR(VLOOKUP(A177,Indata!K:X,14,0),0)</f>
        <v>0</v>
      </c>
      <c r="D177" s="272">
        <f>IFERROR(VLOOKUP(A177,Indata!K:X,13,0),0)</f>
        <v>0</v>
      </c>
      <c r="E177" s="272">
        <f>IF(G177=0,ROUND(+Beräkningsunderlag!H228/1000,0)*1000,G177)</f>
        <v>0</v>
      </c>
      <c r="F177" s="256">
        <f t="shared" si="12"/>
        <v>0</v>
      </c>
      <c r="G177" s="266"/>
    </row>
    <row r="178" spans="1:13" hidden="1">
      <c r="A178" s="65">
        <v>7331</v>
      </c>
      <c r="B178" s="65" t="s">
        <v>181</v>
      </c>
      <c r="C178" s="272">
        <f>IFERROR(VLOOKUP(A178,Indata!K:X,14,0),0)</f>
        <v>0</v>
      </c>
      <c r="D178" s="272">
        <f>IFERROR(VLOOKUP(A178,Indata!K:X,13,0),0)</f>
        <v>0</v>
      </c>
      <c r="E178" s="272">
        <f>IF(G178=0,ROUND(+Beräkningsunderlag!H229/1000,0)*1000,G178)</f>
        <v>0</v>
      </c>
      <c r="F178" s="256">
        <f t="shared" si="12"/>
        <v>0</v>
      </c>
      <c r="G178" s="266"/>
    </row>
    <row r="179" spans="1:13" hidden="1">
      <c r="A179" s="65">
        <v>7332</v>
      </c>
      <c r="B179" s="65" t="s">
        <v>182</v>
      </c>
      <c r="C179" s="272">
        <f>IFERROR(VLOOKUP(A179,Indata!K:X,14,0),0)</f>
        <v>0</v>
      </c>
      <c r="D179" s="272">
        <f>IFERROR(VLOOKUP(A179,Indata!K:X,13,0),0)</f>
        <v>0</v>
      </c>
      <c r="E179" s="272">
        <f>IF(G179=0,ROUND(+Beräkningsunderlag!H230/1000,0)*1000,G179)</f>
        <v>0</v>
      </c>
      <c r="F179" s="256">
        <f t="shared" si="12"/>
        <v>0</v>
      </c>
      <c r="G179" s="266"/>
    </row>
    <row r="180" spans="1:13" hidden="1">
      <c r="A180" s="65">
        <v>7390</v>
      </c>
      <c r="B180" s="65" t="s">
        <v>180</v>
      </c>
      <c r="C180" s="272">
        <f>IFERROR(VLOOKUP(A180,Indata!K:X,14,0),0)</f>
        <v>0</v>
      </c>
      <c r="D180" s="272">
        <f>IFERROR(VLOOKUP(A180,Indata!K:X,13,0),0)</f>
        <v>0</v>
      </c>
      <c r="E180" s="272">
        <f>IF(G180=0,ROUND(+Beräkningsunderlag!H231/1000,0)*1000,G180)</f>
        <v>0</v>
      </c>
      <c r="F180" s="256">
        <f t="shared" si="12"/>
        <v>0</v>
      </c>
      <c r="G180" s="266"/>
    </row>
    <row r="181" spans="1:13" s="204" customFormat="1" hidden="1">
      <c r="A181" s="65">
        <v>7395</v>
      </c>
      <c r="B181" s="65" t="s">
        <v>389</v>
      </c>
      <c r="C181" s="272">
        <f>IFERROR(VLOOKUP(A181,Indata!K:X,14,0),0)</f>
        <v>0</v>
      </c>
      <c r="D181" s="272">
        <f>IFERROR(VLOOKUP(A181,Indata!K:X,13,0),0)</f>
        <v>0</v>
      </c>
      <c r="E181" s="272">
        <f>IF(G181=0,ROUND(+Beräkningsunderlag!H232/1000,0)*1000,G181)</f>
        <v>0</v>
      </c>
      <c r="F181" s="256">
        <f t="shared" si="12"/>
        <v>0</v>
      </c>
      <c r="G181" s="266"/>
      <c r="H181" s="254"/>
      <c r="I181" s="254"/>
      <c r="J181" s="254"/>
      <c r="K181" s="254"/>
      <c r="L181" s="254"/>
      <c r="M181" s="254"/>
    </row>
    <row r="182" spans="1:13" hidden="1">
      <c r="A182" s="65">
        <v>7400</v>
      </c>
      <c r="B182" s="65" t="s">
        <v>184</v>
      </c>
      <c r="C182" s="272">
        <f>IFERROR(VLOOKUP(A182,Indata!K:X,14,0),0)</f>
        <v>0</v>
      </c>
      <c r="D182" s="272">
        <f>IFERROR(VLOOKUP(A182,Indata!K:X,13,0),0)</f>
        <v>0</v>
      </c>
      <c r="E182" s="272">
        <f>IF(G182=0,ROUND(+Beräkningsunderlag!H233/1000,0)*1000,G182)</f>
        <v>0</v>
      </c>
      <c r="F182" s="256">
        <f t="shared" si="12"/>
        <v>0</v>
      </c>
      <c r="G182" s="266"/>
    </row>
    <row r="183" spans="1:13" hidden="1">
      <c r="A183" s="65">
        <v>7410</v>
      </c>
      <c r="B183" s="65" t="s">
        <v>183</v>
      </c>
      <c r="C183" s="272">
        <f>IFERROR(VLOOKUP(A183,Indata!K:X,14,0),0)</f>
        <v>0</v>
      </c>
      <c r="D183" s="272">
        <f>IFERROR(VLOOKUP(A183,Indata!K:X,13,0),0)</f>
        <v>0</v>
      </c>
      <c r="E183" s="272">
        <f>IF(G183=0,ROUND(+Beräkningsunderlag!H234/1000,0)*1000,G183)</f>
        <v>0</v>
      </c>
      <c r="F183" s="256">
        <f t="shared" si="12"/>
        <v>0</v>
      </c>
      <c r="G183" s="266"/>
    </row>
    <row r="184" spans="1:13" s="204" customFormat="1">
      <c r="A184" s="65">
        <v>7512</v>
      </c>
      <c r="B184" s="65" t="s">
        <v>407</v>
      </c>
      <c r="C184" s="272">
        <f>IFERROR(VLOOKUP(A184,Indata!K:X,14,0),0)</f>
        <v>-20778.830000000002</v>
      </c>
      <c r="D184" s="272">
        <f>IFERROR(VLOOKUP(A184,Indata!K:X,13,0),0)</f>
        <v>-30000</v>
      </c>
      <c r="E184" s="272">
        <f>IF(G184=0,ROUND(+Beräkningsunderlag!H235/1000,0)*1000,G184)</f>
        <v>-36000</v>
      </c>
      <c r="F184" s="256">
        <f t="shared" si="12"/>
        <v>-86778.83</v>
      </c>
      <c r="G184" s="266"/>
      <c r="H184" s="254"/>
      <c r="I184" s="254"/>
      <c r="J184" s="254"/>
      <c r="K184" s="254"/>
      <c r="L184" s="254"/>
      <c r="M184" s="254"/>
    </row>
    <row r="185" spans="1:13" hidden="1">
      <c r="A185" s="65">
        <v>7519</v>
      </c>
      <c r="B185" s="65" t="s">
        <v>186</v>
      </c>
      <c r="C185" s="272">
        <f>IFERROR(VLOOKUP(A185,Indata!K:X,14,0),0)</f>
        <v>0</v>
      </c>
      <c r="D185" s="272">
        <f>IFERROR(VLOOKUP(A185,Indata!K:X,13,0),0)</f>
        <v>0</v>
      </c>
      <c r="E185" s="272">
        <f>IF(G185=0,ROUND(+Beräkningsunderlag!H236/1000,0)*1000,G185)</f>
        <v>0</v>
      </c>
      <c r="F185" s="256">
        <f t="shared" si="12"/>
        <v>0</v>
      </c>
      <c r="G185" s="266"/>
    </row>
    <row r="186" spans="1:13" hidden="1">
      <c r="A186" s="65">
        <v>7530</v>
      </c>
      <c r="B186" s="65" t="s">
        <v>187</v>
      </c>
      <c r="C186" s="272">
        <f>IFERROR(VLOOKUP(A186,Indata!K:X,14,0),0)</f>
        <v>0</v>
      </c>
      <c r="D186" s="272">
        <f>IFERROR(VLOOKUP(A186,Indata!K:X,13,0),0)</f>
        <v>0</v>
      </c>
      <c r="E186" s="272">
        <f>IF(G186=0,ROUND(+Beräkningsunderlag!H237/1000,0)*1000,G186)</f>
        <v>0</v>
      </c>
      <c r="F186" s="256">
        <f t="shared" si="12"/>
        <v>0</v>
      </c>
      <c r="G186" s="266"/>
    </row>
    <row r="187" spans="1:13" hidden="1">
      <c r="A187" s="65">
        <v>7560</v>
      </c>
      <c r="B187" s="65" t="s">
        <v>50</v>
      </c>
      <c r="C187" s="272">
        <f>IFERROR(VLOOKUP(A187,Indata!K:X,14,0),0)</f>
        <v>0</v>
      </c>
      <c r="D187" s="272">
        <f>IFERROR(VLOOKUP(A187,Indata!K:X,13,0),0)</f>
        <v>0</v>
      </c>
      <c r="E187" s="272">
        <f>IF(G187=0,ROUND(+Beräkningsunderlag!H238/1000,0)*1000,G187)</f>
        <v>0</v>
      </c>
      <c r="F187" s="256">
        <f t="shared" si="12"/>
        <v>0</v>
      </c>
      <c r="G187" s="266"/>
    </row>
    <row r="188" spans="1:13" hidden="1">
      <c r="A188" s="65">
        <v>7570</v>
      </c>
      <c r="B188" s="65" t="s">
        <v>188</v>
      </c>
      <c r="C188" s="272">
        <f>IFERROR(VLOOKUP(A188,Indata!K:X,14,0),0)</f>
        <v>0</v>
      </c>
      <c r="D188" s="272">
        <f>IFERROR(VLOOKUP(A188,Indata!K:X,13,0),0)</f>
        <v>0</v>
      </c>
      <c r="E188" s="272">
        <f>IF(G188=0,ROUND(+Beräkningsunderlag!H239/1000,0)*1000,G188)</f>
        <v>0</v>
      </c>
      <c r="F188" s="256">
        <f t="shared" si="12"/>
        <v>0</v>
      </c>
      <c r="G188" s="266"/>
    </row>
    <row r="189" spans="1:13" hidden="1">
      <c r="A189" s="65">
        <v>7590</v>
      </c>
      <c r="B189" s="65" t="s">
        <v>189</v>
      </c>
      <c r="C189" s="272">
        <f>IFERROR(VLOOKUP(A189,Indata!K:X,14,0),0)</f>
        <v>0</v>
      </c>
      <c r="D189" s="272">
        <f>IFERROR(VLOOKUP(A189,Indata!K:X,13,0),0)</f>
        <v>0</v>
      </c>
      <c r="E189" s="272">
        <f>IF(G189=0,ROUND(+Beräkningsunderlag!H240/1000,0)*1000,G189)</f>
        <v>0</v>
      </c>
      <c r="F189" s="256">
        <f t="shared" si="12"/>
        <v>0</v>
      </c>
      <c r="G189" s="266"/>
    </row>
    <row r="190" spans="1:13">
      <c r="A190" s="65">
        <v>7610</v>
      </c>
      <c r="B190" s="65" t="s">
        <v>190</v>
      </c>
      <c r="C190" s="272">
        <f>IFERROR(VLOOKUP(A190,Indata!K:X,14,0),0)</f>
        <v>0</v>
      </c>
      <c r="D190" s="272">
        <f>IFERROR(VLOOKUP(A190,Indata!K:X,13,0),0)</f>
        <v>-10000</v>
      </c>
      <c r="E190" s="272">
        <f>IF(G190=0,ROUND(+Beräkningsunderlag!H241/1000,0)*1000,G190)</f>
        <v>-15000</v>
      </c>
      <c r="F190" s="256">
        <f t="shared" si="12"/>
        <v>-25000</v>
      </c>
      <c r="G190" s="266">
        <v>-15000</v>
      </c>
    </row>
    <row r="191" spans="1:13" hidden="1">
      <c r="A191" s="65">
        <v>7631</v>
      </c>
      <c r="B191" s="65" t="s">
        <v>191</v>
      </c>
      <c r="C191" s="272">
        <f>IFERROR(VLOOKUP(A191,Indata!K:X,14,0),0)</f>
        <v>0</v>
      </c>
      <c r="D191" s="272">
        <f>IFERROR(VLOOKUP(A191,Indata!K:X,13,0),0)</f>
        <v>0</v>
      </c>
      <c r="E191" s="272">
        <f>IF(G191=0,ROUND(+Beräkningsunderlag!H242/1000,0)*1000,G191)</f>
        <v>0</v>
      </c>
      <c r="F191" s="256">
        <f t="shared" si="12"/>
        <v>0</v>
      </c>
      <c r="G191" s="266"/>
    </row>
    <row r="192" spans="1:13" hidden="1">
      <c r="A192" s="65">
        <v>7650</v>
      </c>
      <c r="B192" s="65" t="s">
        <v>192</v>
      </c>
      <c r="C192" s="272">
        <f>IFERROR(VLOOKUP(A192,Indata!K:X,14,0),0)</f>
        <v>0</v>
      </c>
      <c r="D192" s="272">
        <f>IFERROR(VLOOKUP(A192,Indata!K:X,13,0),0)</f>
        <v>0</v>
      </c>
      <c r="E192" s="272">
        <f>IF(G192=0,ROUND(+Beräkningsunderlag!H243/1000,0)*1000,G192)</f>
        <v>0</v>
      </c>
      <c r="F192" s="256">
        <f t="shared" si="12"/>
        <v>0</v>
      </c>
      <c r="G192" s="266"/>
    </row>
    <row r="193" spans="1:13" hidden="1">
      <c r="A193" s="65">
        <v>7668</v>
      </c>
      <c r="B193" s="65" t="s">
        <v>193</v>
      </c>
      <c r="C193" s="272">
        <f>IFERROR(VLOOKUP(A193,Indata!K:X,14,0),0)</f>
        <v>0</v>
      </c>
      <c r="D193" s="272">
        <f>IFERROR(VLOOKUP(A193,Indata!K:X,13,0),0)</f>
        <v>0</v>
      </c>
      <c r="E193" s="272">
        <f>IF(G193=0,ROUND(+Beräkningsunderlag!H244/1000,0)*1000,G193)</f>
        <v>0</v>
      </c>
      <c r="F193" s="256">
        <f t="shared" si="12"/>
        <v>0</v>
      </c>
      <c r="G193" s="266"/>
    </row>
    <row r="194" spans="1:13" hidden="1">
      <c r="A194" s="65">
        <v>7698</v>
      </c>
      <c r="B194" s="65" t="s">
        <v>175</v>
      </c>
      <c r="C194" s="272">
        <f>IFERROR(VLOOKUP(A194,Indata!K:X,14,0),0)</f>
        <v>0</v>
      </c>
      <c r="D194" s="272">
        <f>IFERROR(VLOOKUP(A194,Indata!K:X,13,0),0)</f>
        <v>0</v>
      </c>
      <c r="E194" s="272">
        <f>IF(G194=0,ROUND(+Beräkningsunderlag!H245/1000,0)*1000,G194)</f>
        <v>0</v>
      </c>
      <c r="F194" s="256">
        <f t="shared" si="12"/>
        <v>0</v>
      </c>
      <c r="G194" s="266"/>
    </row>
    <row r="195" spans="1:13" hidden="1">
      <c r="A195" s="65">
        <v>7010</v>
      </c>
      <c r="B195" s="65" t="s">
        <v>173</v>
      </c>
      <c r="C195" s="272">
        <f>IFERROR(VLOOKUP(A195,Indata!K:X,14,0),0)</f>
        <v>0</v>
      </c>
      <c r="D195" s="272">
        <f>IFERROR(VLOOKUP(A195,Indata!K:X,13,0),0)</f>
        <v>0</v>
      </c>
      <c r="E195" s="272">
        <f>IF(G195=0,ROUND(+Beräkningsunderlag!H247/1000,0)*1000,G195)</f>
        <v>0</v>
      </c>
      <c r="F195" s="256">
        <f t="shared" si="12"/>
        <v>0</v>
      </c>
      <c r="G195" s="266"/>
    </row>
    <row r="196" spans="1:13" hidden="1">
      <c r="A196" s="65">
        <v>7512</v>
      </c>
      <c r="B196" s="65" t="s">
        <v>185</v>
      </c>
      <c r="C196" s="272">
        <v>0</v>
      </c>
      <c r="D196" s="272">
        <v>0</v>
      </c>
      <c r="E196" s="272">
        <f>IF(G196=0,ROUND(+Beräkningsunderlag!H249/1000,0)*1000,G196)</f>
        <v>0</v>
      </c>
      <c r="F196" s="256">
        <f t="shared" si="12"/>
        <v>0</v>
      </c>
      <c r="G196" s="266"/>
    </row>
    <row r="197" spans="1:13">
      <c r="A197" s="91" t="s">
        <v>213</v>
      </c>
      <c r="B197" s="64"/>
      <c r="C197" s="273">
        <f>SUM(C170:C196)</f>
        <v>-132078.83000000002</v>
      </c>
      <c r="D197" s="273">
        <f>SUM(D170:D196)</f>
        <v>-153500</v>
      </c>
      <c r="E197" s="273">
        <f>SUM(E170:E196)</f>
        <v>-190000</v>
      </c>
      <c r="F197" s="256">
        <f t="shared" si="12"/>
        <v>-475578.83</v>
      </c>
      <c r="G197" s="265"/>
    </row>
    <row r="198" spans="1:13" ht="15">
      <c r="A198" s="61"/>
      <c r="B198" s="60"/>
      <c r="C198" s="274"/>
      <c r="D198" s="274"/>
      <c r="E198" s="274"/>
      <c r="F198" s="255">
        <v>1</v>
      </c>
    </row>
    <row r="199" spans="1:13" ht="15">
      <c r="A199" s="61" t="s">
        <v>206</v>
      </c>
      <c r="B199" s="60"/>
      <c r="C199" s="274"/>
      <c r="D199" s="274"/>
      <c r="E199" s="274"/>
      <c r="F199" s="255">
        <f>IF($F$234=0,"0",1)</f>
        <v>1</v>
      </c>
    </row>
    <row r="200" spans="1:13">
      <c r="A200" s="90" t="s">
        <v>8</v>
      </c>
      <c r="B200" s="90" t="s">
        <v>210</v>
      </c>
      <c r="C200" s="271" t="s">
        <v>326</v>
      </c>
      <c r="D200" s="271" t="s">
        <v>230</v>
      </c>
      <c r="E200" s="271" t="s">
        <v>231</v>
      </c>
      <c r="F200" s="255">
        <f>IF($F$234=0,"0",1)</f>
        <v>1</v>
      </c>
      <c r="G200" s="90" t="s">
        <v>347</v>
      </c>
    </row>
    <row r="201" spans="1:13" s="204" customFormat="1" hidden="1">
      <c r="A201" s="65">
        <v>4430</v>
      </c>
      <c r="B201" s="65" t="s">
        <v>372</v>
      </c>
      <c r="C201" s="272">
        <f>IFERROR(VLOOKUP(A201,Indata!K:X,14,0),0)</f>
        <v>0</v>
      </c>
      <c r="D201" s="272">
        <f>IFERROR(VLOOKUP(A201,Indata!K:X,13,0),0)</f>
        <v>0</v>
      </c>
      <c r="E201" s="272">
        <f>IF(G201=0,ROUND(+Beräkningsunderlag!H259/1000,0)*1000,G201)</f>
        <v>0</v>
      </c>
      <c r="F201" s="256">
        <f t="shared" ref="F201:F217" si="13">+C201+D201+E201</f>
        <v>0</v>
      </c>
      <c r="G201" s="266"/>
      <c r="H201" s="254"/>
      <c r="I201" s="254"/>
      <c r="J201" s="254"/>
      <c r="K201" s="254"/>
      <c r="L201" s="254"/>
      <c r="M201" s="254"/>
    </row>
    <row r="202" spans="1:13" hidden="1">
      <c r="A202" s="65">
        <v>5010</v>
      </c>
      <c r="B202" s="65" t="s">
        <v>157</v>
      </c>
      <c r="C202" s="272">
        <f>IFERROR(VLOOKUP(A202,Indata!K:X,14,0),0)</f>
        <v>0</v>
      </c>
      <c r="D202" s="272">
        <f>IFERROR(VLOOKUP(A202,Indata!K:X,13,0),0)</f>
        <v>0</v>
      </c>
      <c r="E202" s="272">
        <f>IF(G202=0,ROUND(+Beräkningsunderlag!H260/1000,0)*1000,G202)</f>
        <v>0</v>
      </c>
      <c r="F202" s="256">
        <f t="shared" si="13"/>
        <v>0</v>
      </c>
      <c r="G202" s="266"/>
    </row>
    <row r="203" spans="1:13" hidden="1">
      <c r="A203" s="65">
        <v>5200</v>
      </c>
      <c r="B203" s="65" t="s">
        <v>125</v>
      </c>
      <c r="C203" s="272">
        <f>IFERROR(VLOOKUP(A203,Indata!K:X,14,0),0)</f>
        <v>0</v>
      </c>
      <c r="D203" s="272">
        <f>IFERROR(VLOOKUP(A203,Indata!K:X,13,0),0)</f>
        <v>0</v>
      </c>
      <c r="E203" s="272">
        <f>IF(G203=0,ROUND(+Beräkningsunderlag!H261/1000,0)*1000,G203)</f>
        <v>0</v>
      </c>
      <c r="F203" s="256">
        <f t="shared" si="13"/>
        <v>0</v>
      </c>
      <c r="G203" s="266"/>
    </row>
    <row r="204" spans="1:13">
      <c r="A204" s="65">
        <v>5410</v>
      </c>
      <c r="B204" s="65" t="s">
        <v>46</v>
      </c>
      <c r="C204" s="272">
        <f>IFERROR(VLOOKUP(A204,Indata!K:X,14,0),0)</f>
        <v>0</v>
      </c>
      <c r="D204" s="272">
        <f>IFERROR(VLOOKUP(A204,Indata!K:X,13,0),0)</f>
        <v>-2500</v>
      </c>
      <c r="E204" s="272">
        <f>IF(G204=0,ROUND(+Beräkningsunderlag!H262/1000,0)*1000,G204)</f>
        <v>0.01</v>
      </c>
      <c r="F204" s="256">
        <f t="shared" si="13"/>
        <v>-2499.9899999999998</v>
      </c>
      <c r="G204" s="266">
        <v>0.01</v>
      </c>
    </row>
    <row r="205" spans="1:13">
      <c r="A205" s="65">
        <v>5420</v>
      </c>
      <c r="B205" s="65" t="s">
        <v>158</v>
      </c>
      <c r="C205" s="272">
        <f>IFERROR(VLOOKUP(A205,Indata!K:X,14,0),0)</f>
        <v>-21392.19</v>
      </c>
      <c r="D205" s="272">
        <f>IFERROR(VLOOKUP(A205,Indata!K:X,13,0),0)</f>
        <v>-10000</v>
      </c>
      <c r="E205" s="272">
        <f>IF(G205=0,ROUND(+Beräkningsunderlag!H263/1000,0)*1000,G205)</f>
        <v>-10000</v>
      </c>
      <c r="F205" s="256">
        <f t="shared" si="13"/>
        <v>-41392.19</v>
      </c>
      <c r="G205" s="266"/>
    </row>
    <row r="206" spans="1:13" s="204" customFormat="1">
      <c r="A206" s="65">
        <v>5460</v>
      </c>
      <c r="B206" s="65" t="s">
        <v>373</v>
      </c>
      <c r="C206" s="272">
        <f>IFERROR(VLOOKUP(A206,Indata!K:X,14,0),0)</f>
        <v>0</v>
      </c>
      <c r="D206" s="272">
        <f>IFERROR(VLOOKUP(A206,Indata!K:X,13,0),0)</f>
        <v>-2500</v>
      </c>
      <c r="E206" s="272">
        <f>IF(G206=0,ROUND(+Beräkningsunderlag!H264/1000,0)*1000,G206)</f>
        <v>0.01</v>
      </c>
      <c r="F206" s="256">
        <f t="shared" si="13"/>
        <v>-2499.9899999999998</v>
      </c>
      <c r="G206" s="266">
        <v>0.01</v>
      </c>
      <c r="H206" s="254"/>
      <c r="I206" s="254"/>
      <c r="J206" s="254"/>
      <c r="K206" s="254"/>
      <c r="L206" s="254"/>
      <c r="M206" s="254"/>
    </row>
    <row r="207" spans="1:13" s="204" customFormat="1" hidden="1">
      <c r="A207" s="65">
        <v>5480</v>
      </c>
      <c r="B207" s="65" t="s">
        <v>374</v>
      </c>
      <c r="C207" s="272">
        <f>IFERROR(VLOOKUP(A207,Indata!K:X,14,0),0)</f>
        <v>0</v>
      </c>
      <c r="D207" s="272">
        <f>IFERROR(VLOOKUP(A207,Indata!K:X,13,0),0)</f>
        <v>0</v>
      </c>
      <c r="E207" s="272">
        <f>IF(G207=0,ROUND(+Beräkningsunderlag!H265/1000,0)*1000,G207)</f>
        <v>0</v>
      </c>
      <c r="F207" s="256">
        <f t="shared" si="13"/>
        <v>0</v>
      </c>
      <c r="G207" s="266"/>
      <c r="H207" s="254"/>
      <c r="I207" s="254"/>
      <c r="J207" s="254"/>
      <c r="K207" s="254"/>
      <c r="L207" s="254"/>
      <c r="M207" s="254"/>
    </row>
    <row r="208" spans="1:13" s="204" customFormat="1" hidden="1">
      <c r="A208" s="65">
        <v>5490</v>
      </c>
      <c r="B208" s="65" t="s">
        <v>401</v>
      </c>
      <c r="C208" s="272">
        <f>IFERROR(VLOOKUP(A208,Indata!K:X,14,0),0)</f>
        <v>0</v>
      </c>
      <c r="D208" s="272">
        <f>IFERROR(VLOOKUP(A208,Indata!K:X,13,0),0)</f>
        <v>0</v>
      </c>
      <c r="E208" s="272">
        <f>IF(G208=0,ROUND(+Beräkningsunderlag!H266/1000,0)*1000,G208)</f>
        <v>0</v>
      </c>
      <c r="F208" s="256">
        <f t="shared" si="13"/>
        <v>0</v>
      </c>
      <c r="G208" s="266"/>
      <c r="H208" s="254"/>
      <c r="I208" s="254"/>
      <c r="J208" s="254"/>
      <c r="K208" s="254"/>
      <c r="L208" s="254"/>
      <c r="M208" s="254"/>
    </row>
    <row r="209" spans="1:13" hidden="1">
      <c r="A209" s="65">
        <v>5500</v>
      </c>
      <c r="B209" s="65" t="s">
        <v>159</v>
      </c>
      <c r="C209" s="272">
        <f>IFERROR(VLOOKUP(A209,Indata!K:X,14,0),0)</f>
        <v>0</v>
      </c>
      <c r="D209" s="272">
        <f>IFERROR(VLOOKUP(A209,Indata!K:X,13,0),0)</f>
        <v>0</v>
      </c>
      <c r="E209" s="272">
        <f>IF(G209=0,ROUND(+Beräkningsunderlag!H267/1000,0)*1000,G209)</f>
        <v>0</v>
      </c>
      <c r="F209" s="256">
        <f t="shared" si="13"/>
        <v>0</v>
      </c>
      <c r="G209" s="266"/>
    </row>
    <row r="210" spans="1:13" s="204" customFormat="1" hidden="1">
      <c r="A210" s="65">
        <v>5602</v>
      </c>
      <c r="B210" s="65" t="s">
        <v>375</v>
      </c>
      <c r="C210" s="272">
        <f>IFERROR(VLOOKUP(A210,Indata!K:X,14,0),0)</f>
        <v>0</v>
      </c>
      <c r="D210" s="272">
        <f>IFERROR(VLOOKUP(A210,Indata!K:X,13,0),0)</f>
        <v>0</v>
      </c>
      <c r="E210" s="272">
        <f>IF(G210=0,ROUND(+Beräkningsunderlag!H268/1000,0)*1000,G210)</f>
        <v>0</v>
      </c>
      <c r="F210" s="256">
        <f t="shared" si="13"/>
        <v>0</v>
      </c>
      <c r="G210" s="266"/>
      <c r="H210" s="254"/>
      <c r="I210" s="254"/>
      <c r="J210" s="254"/>
      <c r="K210" s="254"/>
      <c r="L210" s="254"/>
      <c r="M210" s="254"/>
    </row>
    <row r="211" spans="1:13" s="204" customFormat="1" hidden="1">
      <c r="A211" s="65">
        <v>5810</v>
      </c>
      <c r="B211" s="65" t="s">
        <v>376</v>
      </c>
      <c r="C211" s="272">
        <f>IFERROR(VLOOKUP(A211,Indata!K:X,14,0),0)</f>
        <v>0</v>
      </c>
      <c r="D211" s="272">
        <f>IFERROR(VLOOKUP(A211,Indata!K:X,13,0),0)</f>
        <v>0</v>
      </c>
      <c r="E211" s="272">
        <f>IF(G211=0,ROUND(+Beräkningsunderlag!H269/1000,0)*1000,G211)</f>
        <v>0</v>
      </c>
      <c r="F211" s="256">
        <f t="shared" si="13"/>
        <v>0</v>
      </c>
      <c r="G211" s="266"/>
      <c r="H211" s="254"/>
      <c r="I211" s="254"/>
      <c r="J211" s="254"/>
      <c r="K211" s="254"/>
      <c r="L211" s="254"/>
      <c r="M211" s="254"/>
    </row>
    <row r="212" spans="1:13">
      <c r="A212" s="65">
        <v>6061</v>
      </c>
      <c r="B212" s="65" t="s">
        <v>47</v>
      </c>
      <c r="C212" s="272">
        <f>IFERROR(VLOOKUP(A212,Indata!K:X,14,0),0)</f>
        <v>-3500</v>
      </c>
      <c r="D212" s="272">
        <f>IFERROR(VLOOKUP(A212,Indata!K:X,13,0),0)</f>
        <v>-8000</v>
      </c>
      <c r="E212" s="272">
        <f>IF(G212=0,ROUND(+Beräkningsunderlag!H270/1000,0)*1000,G212)</f>
        <v>-2000</v>
      </c>
      <c r="F212" s="256">
        <f t="shared" si="13"/>
        <v>-13500</v>
      </c>
      <c r="G212" s="266">
        <v>-2000</v>
      </c>
    </row>
    <row r="213" spans="1:13" hidden="1">
      <c r="A213" s="65">
        <v>6071</v>
      </c>
      <c r="B213" s="65" t="s">
        <v>160</v>
      </c>
      <c r="C213" s="272">
        <f>IFERROR(VLOOKUP(A213,Indata!K:X,14,0),0)</f>
        <v>0</v>
      </c>
      <c r="D213" s="272">
        <f>IFERROR(VLOOKUP(A213,Indata!K:X,13,0),0)</f>
        <v>0</v>
      </c>
      <c r="E213" s="272">
        <f>IF(G213=0,ROUND(+Beräkningsunderlag!H271/1000,0)*1000,G213)</f>
        <v>0</v>
      </c>
      <c r="F213" s="256">
        <f t="shared" si="13"/>
        <v>0</v>
      </c>
      <c r="G213" s="266"/>
    </row>
    <row r="214" spans="1:13">
      <c r="A214" s="65">
        <v>6110</v>
      </c>
      <c r="B214" s="65" t="s">
        <v>161</v>
      </c>
      <c r="C214" s="272">
        <f>IFERROR(VLOOKUP(A214,Indata!K:X,14,0),0)</f>
        <v>-6225.6</v>
      </c>
      <c r="D214" s="272">
        <f>IFERROR(VLOOKUP(A214,Indata!K:X,13,0),0)</f>
        <v>-7500</v>
      </c>
      <c r="E214" s="272">
        <f>IF(G214=0,ROUND(+Beräkningsunderlag!H272/1000,0)*1000,G214)</f>
        <v>-15000</v>
      </c>
      <c r="F214" s="256">
        <f t="shared" si="13"/>
        <v>-28725.599999999999</v>
      </c>
      <c r="G214" s="266">
        <v>-15000</v>
      </c>
    </row>
    <row r="215" spans="1:13">
      <c r="A215" s="65">
        <v>6211</v>
      </c>
      <c r="B215" s="65" t="s">
        <v>152</v>
      </c>
      <c r="C215" s="272">
        <f>IFERROR(VLOOKUP(A215,Indata!K:X,14,0),0)</f>
        <v>-7214</v>
      </c>
      <c r="D215" s="272">
        <f>IFERROR(VLOOKUP(A215,Indata!K:X,13,0),0)</f>
        <v>-8000</v>
      </c>
      <c r="E215" s="272">
        <f>IF(G215=0,ROUND(+Beräkningsunderlag!H273/1000,0)*1000,G215)</f>
        <v>-5000</v>
      </c>
      <c r="F215" s="256">
        <f t="shared" si="13"/>
        <v>-20214</v>
      </c>
      <c r="G215" s="266">
        <v>-5000</v>
      </c>
    </row>
    <row r="216" spans="1:13" hidden="1">
      <c r="A216" s="65">
        <v>6212</v>
      </c>
      <c r="B216" s="65" t="s">
        <v>162</v>
      </c>
      <c r="C216" s="272">
        <f>IFERROR(VLOOKUP(A216,Indata!K:X,14,0),0)</f>
        <v>0</v>
      </c>
      <c r="D216" s="272">
        <f>IFERROR(VLOOKUP(A216,Indata!K:X,13,0),0)</f>
        <v>0</v>
      </c>
      <c r="E216" s="272">
        <f>IF(G216=0,ROUND(+Beräkningsunderlag!H274/1000,0)*1000,G216)</f>
        <v>0</v>
      </c>
      <c r="F216" s="256">
        <f t="shared" si="13"/>
        <v>0</v>
      </c>
      <c r="G216" s="266"/>
    </row>
    <row r="217" spans="1:13" hidden="1">
      <c r="A217" s="65">
        <v>6230</v>
      </c>
      <c r="B217" s="65" t="s">
        <v>163</v>
      </c>
      <c r="C217" s="272">
        <f>IFERROR(VLOOKUP(A217,Indata!K:X,14,0),0)</f>
        <v>0</v>
      </c>
      <c r="D217" s="272">
        <f>IFERROR(VLOOKUP(A217,Indata!K:X,13,0),0)</f>
        <v>0</v>
      </c>
      <c r="E217" s="272">
        <f>IF(G217=0,ROUND(+Beräkningsunderlag!H275/1000,0)*1000,G217)</f>
        <v>0</v>
      </c>
      <c r="F217" s="256">
        <f t="shared" si="13"/>
        <v>0</v>
      </c>
      <c r="G217" s="266"/>
    </row>
    <row r="218" spans="1:13" s="204" customFormat="1">
      <c r="A218" s="65">
        <v>6250</v>
      </c>
      <c r="B218" s="65" t="s">
        <v>388</v>
      </c>
      <c r="C218" s="272">
        <f>IFERROR(VLOOKUP(A218,Indata!K:X,14,0),0)</f>
        <v>-15595</v>
      </c>
      <c r="D218" s="272">
        <f>IFERROR(VLOOKUP(A218,Indata!K:X,13,0),0)</f>
        <v>-16000</v>
      </c>
      <c r="E218" s="272">
        <f>IF(G220=0,ROUND(+Beräkningsunderlag!H276/1000,0)*1000,G220)</f>
        <v>-16000</v>
      </c>
      <c r="F218" s="256">
        <f>+C218+D218+E218</f>
        <v>-47595</v>
      </c>
      <c r="G218" s="266"/>
      <c r="H218" s="254"/>
      <c r="I218" s="254"/>
      <c r="J218" s="254"/>
      <c r="K218" s="254"/>
      <c r="L218" s="254"/>
      <c r="M218" s="254"/>
    </row>
    <row r="219" spans="1:13" s="204" customFormat="1">
      <c r="A219" s="65">
        <v>6320</v>
      </c>
      <c r="B219" s="65" t="s">
        <v>471</v>
      </c>
      <c r="C219" s="272">
        <v>0</v>
      </c>
      <c r="D219" s="272">
        <v>-1000</v>
      </c>
      <c r="E219" s="272">
        <v>0</v>
      </c>
      <c r="F219" s="256">
        <f t="shared" ref="F219:F220" si="14">+C219+D219+E219</f>
        <v>-1000</v>
      </c>
      <c r="G219" s="266"/>
      <c r="H219" s="254"/>
      <c r="I219" s="254"/>
      <c r="J219" s="254"/>
      <c r="K219" s="254"/>
      <c r="L219" s="254"/>
      <c r="M219" s="254"/>
    </row>
    <row r="220" spans="1:13" s="204" customFormat="1" hidden="1">
      <c r="A220" s="65">
        <v>6321</v>
      </c>
      <c r="B220" s="65" t="s">
        <v>164</v>
      </c>
      <c r="C220" s="272">
        <f>IFERROR(VLOOKUP(A220,Indata!K:X,14,0),0)</f>
        <v>0</v>
      </c>
      <c r="D220" s="272">
        <f>IFERROR(VLOOKUP(A220,Indata!K:X,13,0),0)</f>
        <v>0</v>
      </c>
      <c r="E220" s="272">
        <f>IF(G221=0,ROUND(+Beräkningsunderlag!H278/1000,0)*1000,G221)</f>
        <v>0</v>
      </c>
      <c r="F220" s="256">
        <f t="shared" si="14"/>
        <v>0</v>
      </c>
      <c r="G220" s="266"/>
      <c r="H220" s="254"/>
      <c r="I220" s="254"/>
      <c r="J220" s="254"/>
      <c r="K220" s="254"/>
      <c r="L220" s="254"/>
      <c r="M220" s="254"/>
    </row>
    <row r="221" spans="1:13">
      <c r="A221" s="65">
        <v>6421</v>
      </c>
      <c r="B221" s="65" t="s">
        <v>167</v>
      </c>
      <c r="C221" s="272">
        <f>IFERROR(VLOOKUP(A221,Indata!K:X,14,0),0)</f>
        <v>-12738</v>
      </c>
      <c r="D221" s="272">
        <f>IFERROR(VLOOKUP(A221,Indata!K:X,13,0),0)</f>
        <v>-13000</v>
      </c>
      <c r="E221" s="272">
        <f>IF(G222=0,ROUND(+Beräkningsunderlag!H279/1000,0)*1000,G222)</f>
        <v>-14000</v>
      </c>
      <c r="F221" s="256">
        <f t="shared" ref="F221:F234" si="15">+C221+D221+E221</f>
        <v>-39738</v>
      </c>
      <c r="G221" s="266"/>
    </row>
    <row r="222" spans="1:13">
      <c r="A222" s="65">
        <v>6550</v>
      </c>
      <c r="B222" s="65" t="s">
        <v>170</v>
      </c>
      <c r="C222" s="272">
        <f>IFERROR(VLOOKUP(A222,Indata!K:X,14,0),0)</f>
        <v>-109992.25</v>
      </c>
      <c r="D222" s="272">
        <f>IFERROR(VLOOKUP(A222,Indata!K:X,13,0),0)</f>
        <v>-20000</v>
      </c>
      <c r="E222" s="272">
        <f>IF(G223=0,ROUND(+Beräkningsunderlag!H280/1000,0)*1000,G223)</f>
        <v>-20000</v>
      </c>
      <c r="F222" s="256">
        <f t="shared" si="15"/>
        <v>-149992.25</v>
      </c>
      <c r="G222" s="266"/>
    </row>
    <row r="223" spans="1:13">
      <c r="A223" s="65">
        <v>6555</v>
      </c>
      <c r="B223" s="65" t="s">
        <v>377</v>
      </c>
      <c r="C223" s="272">
        <f>IFERROR(VLOOKUP(A223,Indata!K:X,14,0),0)</f>
        <v>0</v>
      </c>
      <c r="D223" s="272">
        <f>IFERROR(VLOOKUP(A223,Indata!K:X,13,0),0)</f>
        <v>-10000</v>
      </c>
      <c r="E223" s="272">
        <v>-5000</v>
      </c>
      <c r="F223" s="256">
        <f t="shared" si="15"/>
        <v>-15000</v>
      </c>
      <c r="G223" s="266"/>
    </row>
    <row r="224" spans="1:13" s="204" customFormat="1" hidden="1">
      <c r="A224" s="65">
        <v>6560</v>
      </c>
      <c r="B224" s="65" t="s">
        <v>171</v>
      </c>
      <c r="C224" s="272">
        <f>IFERROR(VLOOKUP(A224,Indata!K:X,14,0),0)</f>
        <v>0</v>
      </c>
      <c r="D224" s="272">
        <f>IFERROR(VLOOKUP(A224,Indata!K:X,13,0),0)</f>
        <v>0</v>
      </c>
      <c r="E224" s="272">
        <f>IF(G225=0,ROUND(+Beräkningsunderlag!H282/1000,0)*1000,G225)</f>
        <v>0</v>
      </c>
      <c r="F224" s="256">
        <f t="shared" si="15"/>
        <v>0</v>
      </c>
      <c r="G224" s="266"/>
      <c r="H224" s="254"/>
      <c r="I224" s="254"/>
      <c r="J224" s="254"/>
      <c r="K224" s="254"/>
      <c r="L224" s="254"/>
      <c r="M224" s="254"/>
    </row>
    <row r="225" spans="1:13" hidden="1">
      <c r="A225" s="65">
        <v>6570</v>
      </c>
      <c r="B225" s="65" t="s">
        <v>234</v>
      </c>
      <c r="C225" s="272">
        <f>IFERROR(VLOOKUP(A225,Indata!K:X,14,0),0)</f>
        <v>0</v>
      </c>
      <c r="D225" s="272">
        <f>IFERROR(VLOOKUP(A225,Indata!K:X,13,0),0)</f>
        <v>0</v>
      </c>
      <c r="E225" s="272">
        <f>IF(G226=0,ROUND(+Beräkningsunderlag!H283/1000,0)*1000,G226)</f>
        <v>0</v>
      </c>
      <c r="F225" s="256">
        <f t="shared" si="15"/>
        <v>0</v>
      </c>
      <c r="G225" s="266"/>
    </row>
    <row r="226" spans="1:13" s="204" customFormat="1">
      <c r="A226" s="65">
        <v>6810</v>
      </c>
      <c r="B226" s="65" t="s">
        <v>378</v>
      </c>
      <c r="C226" s="272">
        <f>IFERROR(VLOOKUP(A226,Indata!K:X,14,0),0)</f>
        <v>-4531</v>
      </c>
      <c r="D226" s="272">
        <f>IFERROR(VLOOKUP(A226,Indata!K:X,13,0),0)</f>
        <v>-5000</v>
      </c>
      <c r="E226" s="272">
        <v>-10000</v>
      </c>
      <c r="F226" s="256">
        <f t="shared" si="15"/>
        <v>-19531</v>
      </c>
      <c r="G226" s="266"/>
      <c r="H226" s="254"/>
      <c r="I226" s="254"/>
      <c r="J226" s="254"/>
      <c r="K226" s="254"/>
      <c r="L226" s="254"/>
      <c r="M226" s="254"/>
    </row>
    <row r="227" spans="1:13" s="204" customFormat="1">
      <c r="A227" s="65">
        <v>6821</v>
      </c>
      <c r="B227" s="65" t="s">
        <v>379</v>
      </c>
      <c r="C227" s="272">
        <f>IFERROR(VLOOKUP(A227,Indata!K:X,14,0),0)</f>
        <v>-58081.15</v>
      </c>
      <c r="D227" s="272">
        <f>IFERROR(VLOOKUP(A227,Indata!K:X,13,0),0)</f>
        <v>-60000</v>
      </c>
      <c r="E227" s="272">
        <f>IF(G228=0,ROUND(+Beräkningsunderlag!H285/1000,0)*1000,G228)</f>
        <v>-60000</v>
      </c>
      <c r="F227" s="256">
        <f t="shared" si="15"/>
        <v>-178081.15</v>
      </c>
      <c r="G227" s="266"/>
      <c r="H227" s="254"/>
      <c r="I227" s="254"/>
      <c r="J227" s="254"/>
      <c r="K227" s="254"/>
      <c r="L227" s="254"/>
      <c r="M227" s="254"/>
    </row>
    <row r="228" spans="1:13" s="204" customFormat="1" hidden="1">
      <c r="A228" s="65">
        <v>6822</v>
      </c>
      <c r="B228" s="65" t="s">
        <v>380</v>
      </c>
      <c r="C228" s="272">
        <f>IFERROR(VLOOKUP(A228,Indata!K:X,14,0),0)</f>
        <v>0</v>
      </c>
      <c r="D228" s="272">
        <f>IFERROR(VLOOKUP(A228,Indata!K:X,13,0),0)</f>
        <v>0</v>
      </c>
      <c r="E228" s="272">
        <f>IF(G229=0,ROUND(+Beräkningsunderlag!H286/1000,0)*1000,G229)</f>
        <v>0</v>
      </c>
      <c r="F228" s="256">
        <f t="shared" si="15"/>
        <v>0</v>
      </c>
      <c r="G228" s="266"/>
      <c r="H228" s="254"/>
      <c r="I228" s="254"/>
      <c r="J228" s="254"/>
      <c r="K228" s="254"/>
      <c r="L228" s="254"/>
      <c r="M228" s="254"/>
    </row>
    <row r="229" spans="1:13" s="204" customFormat="1" hidden="1">
      <c r="A229" s="65">
        <v>6970</v>
      </c>
      <c r="B229" s="65" t="s">
        <v>172</v>
      </c>
      <c r="C229" s="272">
        <f>IFERROR(VLOOKUP(A229,Indata!K:X,14,0),0)</f>
        <v>0</v>
      </c>
      <c r="D229" s="272">
        <f>IFERROR(VLOOKUP(A229,Indata!K:X,13,0),0)</f>
        <v>0</v>
      </c>
      <c r="E229" s="272">
        <f>IF(G230=0,ROUND(+Beräkningsunderlag!H287/1000,0)*1000,G230)</f>
        <v>0</v>
      </c>
      <c r="F229" s="256">
        <f t="shared" si="15"/>
        <v>0</v>
      </c>
      <c r="G229" s="266"/>
      <c r="H229" s="254"/>
      <c r="I229" s="254"/>
      <c r="J229" s="254"/>
      <c r="K229" s="254"/>
      <c r="L229" s="254"/>
      <c r="M229" s="254"/>
    </row>
    <row r="230" spans="1:13">
      <c r="A230" s="65">
        <v>6985</v>
      </c>
      <c r="B230" s="65" t="s">
        <v>48</v>
      </c>
      <c r="C230" s="272">
        <f>IFERROR(VLOOKUP(A230,Indata!K:X,14,0),0)</f>
        <v>-56300</v>
      </c>
      <c r="D230" s="272">
        <f>IFERROR(VLOOKUP(A230,Indata!K:X,13,0),0)</f>
        <v>-56300</v>
      </c>
      <c r="E230" s="272">
        <f>IF(G231=0,ROUND(+Beräkningsunderlag!H288/1000,0)*1000,G231)</f>
        <v>-56000</v>
      </c>
      <c r="F230" s="256">
        <f t="shared" si="15"/>
        <v>-168600</v>
      </c>
      <c r="G230" s="266"/>
    </row>
    <row r="231" spans="1:13">
      <c r="A231" s="65">
        <v>6991</v>
      </c>
      <c r="B231" s="65" t="s">
        <v>381</v>
      </c>
      <c r="C231" s="272">
        <f>IFERROR(VLOOKUP(A231,Indata!K:X,14,0),0)</f>
        <v>-2328</v>
      </c>
      <c r="D231" s="272">
        <f>IFERROR(VLOOKUP(A231,Indata!K:X,13,0),0)</f>
        <v>-2500</v>
      </c>
      <c r="E231" s="272">
        <f>IF(G232=0,ROUND(+Beräkningsunderlag!H289/1000,0)*1000,G232)</f>
        <v>-3000</v>
      </c>
      <c r="F231" s="256">
        <f t="shared" si="15"/>
        <v>-7828</v>
      </c>
      <c r="G231" s="266"/>
    </row>
    <row r="232" spans="1:13" s="204" customFormat="1">
      <c r="A232" s="65">
        <v>6993</v>
      </c>
      <c r="B232" s="65" t="s">
        <v>382</v>
      </c>
      <c r="C232" s="272">
        <f>IFERROR(VLOOKUP(A232,Indata!K:X,14,0),0)</f>
        <v>0</v>
      </c>
      <c r="D232" s="272">
        <f>IFERROR(VLOOKUP(A232,Indata!K:X,13,0),0)</f>
        <v>-1000</v>
      </c>
      <c r="E232" s="272">
        <v>-5000</v>
      </c>
      <c r="F232" s="256">
        <f t="shared" si="15"/>
        <v>-6000</v>
      </c>
      <c r="G232" s="266"/>
      <c r="H232" s="254"/>
      <c r="I232" s="254"/>
      <c r="J232" s="254"/>
      <c r="K232" s="254"/>
      <c r="L232" s="254"/>
      <c r="M232" s="254"/>
    </row>
    <row r="233" spans="1:13" s="204" customFormat="1" hidden="1">
      <c r="A233" s="65">
        <v>6999</v>
      </c>
      <c r="B233" s="65" t="s">
        <v>383</v>
      </c>
      <c r="C233" s="272">
        <f>IFERROR(VLOOKUP(A233,Indata!K:X,14,0),0)</f>
        <v>0</v>
      </c>
      <c r="D233" s="272">
        <f>IFERROR(VLOOKUP(A233,Indata!K:X,13,0),0)</f>
        <v>0</v>
      </c>
      <c r="E233" s="272">
        <f>IF(G234=0,ROUND(+Beräkningsunderlag!H291/1000,0)*1000,G234)</f>
        <v>0</v>
      </c>
      <c r="F233" s="256">
        <f t="shared" si="15"/>
        <v>0</v>
      </c>
      <c r="G233" s="266"/>
      <c r="H233" s="254"/>
      <c r="I233" s="254"/>
      <c r="J233" s="254"/>
      <c r="K233" s="254"/>
      <c r="L233" s="254"/>
      <c r="M233" s="254"/>
    </row>
    <row r="234" spans="1:13" s="204" customFormat="1">
      <c r="A234" s="91" t="s">
        <v>213</v>
      </c>
      <c r="B234" s="64"/>
      <c r="C234" s="273">
        <f>SUM(C201:C233)</f>
        <v>-297897.19</v>
      </c>
      <c r="D234" s="273">
        <f>SUM(D201:D233)</f>
        <v>-223300</v>
      </c>
      <c r="E234" s="273">
        <f>SUM(E201:E233)</f>
        <v>-220999.97999999998</v>
      </c>
      <c r="F234" s="256">
        <f t="shared" si="15"/>
        <v>-742197.16999999993</v>
      </c>
      <c r="G234" s="266"/>
      <c r="H234" s="254"/>
      <c r="I234" s="254"/>
      <c r="J234" s="254"/>
      <c r="K234" s="254"/>
      <c r="L234" s="254"/>
      <c r="M234" s="254"/>
    </row>
    <row r="235" spans="1:13" ht="15">
      <c r="A235" s="61"/>
      <c r="B235" s="60"/>
      <c r="C235" s="274"/>
      <c r="D235" s="274"/>
      <c r="E235" s="274"/>
      <c r="F235" s="255">
        <v>1</v>
      </c>
      <c r="G235" s="265"/>
    </row>
    <row r="236" spans="1:13" ht="15">
      <c r="A236" s="61" t="s">
        <v>214</v>
      </c>
      <c r="B236" s="60"/>
      <c r="C236" s="274"/>
      <c r="D236" s="274"/>
      <c r="E236" s="274"/>
      <c r="F236" s="255">
        <f>IF($F$246=0,"0",1)</f>
        <v>1</v>
      </c>
    </row>
    <row r="237" spans="1:13">
      <c r="A237" s="90" t="s">
        <v>8</v>
      </c>
      <c r="B237" s="90" t="s">
        <v>210</v>
      </c>
      <c r="C237" s="271" t="s">
        <v>326</v>
      </c>
      <c r="D237" s="271" t="s">
        <v>230</v>
      </c>
      <c r="E237" s="271" t="s">
        <v>231</v>
      </c>
      <c r="F237" s="255">
        <f>IF($F$246=0,"0",1)</f>
        <v>1</v>
      </c>
    </row>
    <row r="238" spans="1:13" hidden="1">
      <c r="A238" s="65">
        <v>4210</v>
      </c>
      <c r="B238" s="65" t="s">
        <v>138</v>
      </c>
      <c r="C238" s="272">
        <f>IFERROR(VLOOKUP(A238,Indata!K:X,14,0),0)</f>
        <v>0</v>
      </c>
      <c r="D238" s="272">
        <f>IFERROR(VLOOKUP(A238,Indata!K:X,13,0),0)</f>
        <v>0</v>
      </c>
      <c r="E238" s="272">
        <f>IF(G239=0,ROUND(+Beräkningsunderlag!H298/1000,0)*1000,G239)</f>
        <v>0</v>
      </c>
      <c r="F238" s="256">
        <f t="shared" ref="F238:F246" si="16">+C238+D238+E238</f>
        <v>0</v>
      </c>
      <c r="G238" s="90" t="s">
        <v>347</v>
      </c>
    </row>
    <row r="239" spans="1:13" hidden="1">
      <c r="A239" s="65">
        <v>4220</v>
      </c>
      <c r="B239" s="65" t="s">
        <v>139</v>
      </c>
      <c r="C239" s="272">
        <f>IFERROR(VLOOKUP(A239,Indata!K:X,14,0),0)</f>
        <v>0</v>
      </c>
      <c r="D239" s="272">
        <f>IFERROR(VLOOKUP(A239,Indata!K:X,13,0),0)</f>
        <v>0</v>
      </c>
      <c r="E239" s="272">
        <f>IF(G240=0,ROUND(+Beräkningsunderlag!H299/1000,0)*1000,G240)</f>
        <v>0</v>
      </c>
      <c r="F239" s="256">
        <f t="shared" si="16"/>
        <v>0</v>
      </c>
      <c r="G239" s="266"/>
    </row>
    <row r="240" spans="1:13">
      <c r="A240" s="65">
        <v>4234</v>
      </c>
      <c r="B240" s="65" t="s">
        <v>140</v>
      </c>
      <c r="C240" s="272">
        <f>IFERROR(VLOOKUP(A240,Indata!K:X,14,0),0)</f>
        <v>-217780</v>
      </c>
      <c r="D240" s="272">
        <f>IFERROR(VLOOKUP(A240,Indata!K:X,13,0),0)</f>
        <v>0</v>
      </c>
      <c r="E240" s="272">
        <v>-250000</v>
      </c>
      <c r="F240" s="256">
        <f t="shared" si="16"/>
        <v>-467780</v>
      </c>
      <c r="G240" s="266"/>
    </row>
    <row r="241" spans="1:13" hidden="1">
      <c r="A241" s="65">
        <v>4240</v>
      </c>
      <c r="B241" s="65" t="s">
        <v>141</v>
      </c>
      <c r="C241" s="272">
        <f>IFERROR(VLOOKUP(A241,Indata!K:X,14,0),0)</f>
        <v>0</v>
      </c>
      <c r="D241" s="272">
        <f>IFERROR(VLOOKUP(A241,Indata!K:X,13,0),0)</f>
        <v>0</v>
      </c>
      <c r="E241" s="272">
        <f>IF(G242=0,ROUND(+Beräkningsunderlag!H301/1000,0)*1000,G242)</f>
        <v>0</v>
      </c>
      <c r="F241" s="256">
        <f t="shared" si="16"/>
        <v>0</v>
      </c>
      <c r="G241" s="266"/>
    </row>
    <row r="242" spans="1:13">
      <c r="A242" s="65">
        <v>4250</v>
      </c>
      <c r="B242" s="65" t="s">
        <v>142</v>
      </c>
      <c r="C242" s="272">
        <f>IFERROR(VLOOKUP(A242,Indata!K:X,14,0),0)</f>
        <v>-739945</v>
      </c>
      <c r="D242" s="272">
        <f>IFERROR(VLOOKUP(A242,Indata!K:X,13,0),0)</f>
        <v>0</v>
      </c>
      <c r="E242" s="272">
        <f>-1230000-750000-520000</f>
        <v>-2500000</v>
      </c>
      <c r="F242" s="256">
        <f t="shared" si="16"/>
        <v>-3239945</v>
      </c>
      <c r="G242" s="266"/>
    </row>
    <row r="243" spans="1:13">
      <c r="A243" s="65">
        <v>4260</v>
      </c>
      <c r="B243" s="65" t="s">
        <v>143</v>
      </c>
      <c r="C243" s="272">
        <f>IFERROR(VLOOKUP(A243,Indata!K:X,14,0),0)</f>
        <v>-66720</v>
      </c>
      <c r="D243" s="272">
        <f>IFERROR(VLOOKUP(A243,Indata!K:X,13,0),0)</f>
        <v>0</v>
      </c>
      <c r="E243" s="272">
        <f>IF(G244=0,ROUND(+Beräkningsunderlag!H303/1000,0)*1000,G244)</f>
        <v>0</v>
      </c>
      <c r="F243" s="256">
        <f t="shared" si="16"/>
        <v>-66720</v>
      </c>
      <c r="G243" s="266"/>
    </row>
    <row r="244" spans="1:13" hidden="1">
      <c r="A244" s="65">
        <v>4270</v>
      </c>
      <c r="B244" s="65" t="s">
        <v>144</v>
      </c>
      <c r="C244" s="272">
        <f>IFERROR(VLOOKUP(A244,Indata!K:X,14,0),0)</f>
        <v>0</v>
      </c>
      <c r="D244" s="272">
        <f>IFERROR(VLOOKUP(A244,Indata!K:X,13,0),0)</f>
        <v>0</v>
      </c>
      <c r="E244" s="272">
        <f>IF(G245=0,ROUND(+Beräkningsunderlag!H304/1000,0)*1000,G245)</f>
        <v>0</v>
      </c>
      <c r="F244" s="256">
        <f t="shared" si="16"/>
        <v>0</v>
      </c>
      <c r="G244" s="266"/>
    </row>
    <row r="245" spans="1:13" hidden="1">
      <c r="A245" s="65">
        <v>4290</v>
      </c>
      <c r="B245" s="65" t="s">
        <v>145</v>
      </c>
      <c r="C245" s="272">
        <f>IFERROR(VLOOKUP(A245,Indata!K:X,14,0),0)</f>
        <v>0</v>
      </c>
      <c r="D245" s="272">
        <f>IFERROR(VLOOKUP(A245,Indata!K:X,13,0),0)</f>
        <v>0</v>
      </c>
      <c r="E245" s="272">
        <f>IF(G246=0,ROUND(+Beräkningsunderlag!H305/1000,0)*1000,G246)</f>
        <v>0</v>
      </c>
      <c r="F245" s="256">
        <f t="shared" si="16"/>
        <v>0</v>
      </c>
      <c r="G245" s="266"/>
    </row>
    <row r="246" spans="1:13">
      <c r="A246" s="91" t="s">
        <v>213</v>
      </c>
      <c r="B246" s="64"/>
      <c r="C246" s="273">
        <f>SUM(C238:C245)</f>
        <v>-1024445</v>
      </c>
      <c r="D246" s="273">
        <f>SUM(D238:D245)</f>
        <v>0</v>
      </c>
      <c r="E246" s="273">
        <f>SUM(E238:E245)</f>
        <v>-2750000</v>
      </c>
      <c r="F246" s="256">
        <f t="shared" si="16"/>
        <v>-3774445</v>
      </c>
      <c r="G246" s="266"/>
    </row>
    <row r="247" spans="1:13" ht="15">
      <c r="A247" s="61"/>
      <c r="B247" s="60"/>
      <c r="C247" s="274"/>
      <c r="D247" s="274"/>
      <c r="E247" s="274"/>
      <c r="F247" s="255">
        <v>1</v>
      </c>
      <c r="G247" s="265"/>
    </row>
    <row r="248" spans="1:13" ht="15">
      <c r="A248" s="61" t="s">
        <v>12</v>
      </c>
      <c r="B248" s="60"/>
      <c r="C248" s="274"/>
      <c r="D248" s="274"/>
      <c r="E248" s="274"/>
      <c r="F248" s="255">
        <f>IF($F$252=0,"0",1)</f>
        <v>1</v>
      </c>
    </row>
    <row r="249" spans="1:13">
      <c r="A249" s="90" t="s">
        <v>8</v>
      </c>
      <c r="B249" s="90" t="s">
        <v>210</v>
      </c>
      <c r="C249" s="271" t="s">
        <v>326</v>
      </c>
      <c r="D249" s="271" t="s">
        <v>230</v>
      </c>
      <c r="E249" s="271" t="s">
        <v>231</v>
      </c>
      <c r="F249" s="255">
        <f>IF($F$252=0,"0",1)</f>
        <v>1</v>
      </c>
    </row>
    <row r="250" spans="1:13" hidden="1">
      <c r="A250" s="65">
        <v>4470</v>
      </c>
      <c r="B250" s="65" t="s">
        <v>12</v>
      </c>
      <c r="C250" s="272">
        <f>IFERROR(VLOOKUP(A250,Indata!K:X,14,0),0)</f>
        <v>0</v>
      </c>
      <c r="D250" s="272">
        <f>IFERROR(VLOOKUP(A250,Indata!K:X,13,0),0)</f>
        <v>0</v>
      </c>
      <c r="E250" s="272">
        <f>IF(G251=0,ROUND(+Beräkningsunderlag!H312/1000,0)*1000,G251)</f>
        <v>0</v>
      </c>
      <c r="F250" s="256">
        <f t="shared" ref="F250:F252" si="17">+C250+D250+E250</f>
        <v>0</v>
      </c>
      <c r="G250" s="90" t="s">
        <v>347</v>
      </c>
    </row>
    <row r="251" spans="1:13">
      <c r="A251" s="65">
        <v>4474</v>
      </c>
      <c r="B251" s="65" t="s">
        <v>386</v>
      </c>
      <c r="C251" s="272">
        <f>IFERROR(VLOOKUP(A251,Indata!K:X,14,0),0)</f>
        <v>-219364</v>
      </c>
      <c r="D251" s="272">
        <f>IFERROR(VLOOKUP(A251,Indata!K:X,13,0),0)</f>
        <v>-227500</v>
      </c>
      <c r="E251" s="272">
        <f>IF(G252=0,ROUND(+Beräkningsunderlag!H313/1000,0)*1000,G252)</f>
        <v>-236000</v>
      </c>
      <c r="F251" s="256">
        <f t="shared" si="17"/>
        <v>-682864</v>
      </c>
      <c r="G251" s="266"/>
    </row>
    <row r="252" spans="1:13" s="204" customFormat="1">
      <c r="A252" s="91" t="s">
        <v>213</v>
      </c>
      <c r="B252" s="64"/>
      <c r="C252" s="273">
        <f>SUM(C250:C251)</f>
        <v>-219364</v>
      </c>
      <c r="D252" s="273">
        <f>SUM(D250:D251)</f>
        <v>-227500</v>
      </c>
      <c r="E252" s="273">
        <f>SUM(E250:E251)</f>
        <v>-236000</v>
      </c>
      <c r="F252" s="256">
        <f t="shared" si="17"/>
        <v>-682864</v>
      </c>
      <c r="G252" s="266"/>
      <c r="H252" s="254"/>
      <c r="I252" s="254"/>
      <c r="J252" s="254"/>
      <c r="K252" s="254"/>
      <c r="L252" s="254"/>
      <c r="M252" s="254"/>
    </row>
    <row r="253" spans="1:13" ht="15">
      <c r="A253" s="61"/>
      <c r="B253" s="60"/>
      <c r="C253" s="274"/>
      <c r="D253" s="274"/>
      <c r="E253" s="274"/>
      <c r="F253" s="255">
        <v>1</v>
      </c>
      <c r="G253" s="265"/>
    </row>
    <row r="254" spans="1:13" ht="15">
      <c r="A254" s="61" t="s">
        <v>62</v>
      </c>
      <c r="B254" s="60"/>
      <c r="C254" s="274"/>
      <c r="D254" s="274"/>
      <c r="E254" s="274"/>
      <c r="F254" s="255">
        <f>IF($F$261=0,"0",1)</f>
        <v>1</v>
      </c>
    </row>
    <row r="255" spans="1:13">
      <c r="A255" s="90" t="s">
        <v>8</v>
      </c>
      <c r="B255" s="90" t="s">
        <v>210</v>
      </c>
      <c r="C255" s="271" t="s">
        <v>326</v>
      </c>
      <c r="D255" s="271" t="s">
        <v>230</v>
      </c>
      <c r="E255" s="271" t="s">
        <v>231</v>
      </c>
      <c r="F255" s="255">
        <f>IF($F$261=0,"0",1)</f>
        <v>1</v>
      </c>
    </row>
    <row r="256" spans="1:13" hidden="1">
      <c r="A256" s="65">
        <v>7720</v>
      </c>
      <c r="B256" s="65" t="s">
        <v>341</v>
      </c>
      <c r="C256" s="272">
        <f>IFERROR(VLOOKUP(A256,Indata!K:X,14,0),0)</f>
        <v>0</v>
      </c>
      <c r="D256" s="272">
        <f>IFERROR(VLOOKUP(A256,Indata!K:X,13,0),0)</f>
        <v>0</v>
      </c>
      <c r="E256" s="272">
        <f>IF(G257=0,ROUND(+Beräkningsunderlag!H320/1000,0)*1000,G257)</f>
        <v>0</v>
      </c>
      <c r="F256" s="256">
        <f t="shared" ref="F256:F261" si="18">+C256+D256+E256</f>
        <v>0</v>
      </c>
      <c r="G256" s="90" t="s">
        <v>347</v>
      </c>
    </row>
    <row r="257" spans="1:13">
      <c r="A257" s="65">
        <v>7820</v>
      </c>
      <c r="B257" s="65" t="s">
        <v>55</v>
      </c>
      <c r="C257" s="272">
        <f>IFERROR(VLOOKUP(A257,Indata!K:X,14,0),0)</f>
        <v>-1653410</v>
      </c>
      <c r="D257" s="272">
        <f>IFERROR(VLOOKUP(A257,Indata!K:X,13,0),0)</f>
        <v>-1653400</v>
      </c>
      <c r="E257" s="272">
        <f>IF(G258=0,ROUND(+Beräkningsunderlag!H321/1000,0)*1000,G258)</f>
        <v>-1653000</v>
      </c>
      <c r="F257" s="256">
        <f t="shared" si="18"/>
        <v>-4959810</v>
      </c>
      <c r="G257" s="266"/>
    </row>
    <row r="258" spans="1:13" hidden="1">
      <c r="A258" s="65">
        <v>7824</v>
      </c>
      <c r="B258" s="65" t="s">
        <v>56</v>
      </c>
      <c r="C258" s="272">
        <f>IFERROR(VLOOKUP(A258,Indata!K:X,14,0),0)</f>
        <v>0</v>
      </c>
      <c r="D258" s="272">
        <f>IFERROR(VLOOKUP(A258,Indata!K:X,13,0),0)</f>
        <v>0</v>
      </c>
      <c r="E258" s="272">
        <f>IF(G259=0,ROUND(+Beräkningsunderlag!H322/1000,0)*1000,G259)</f>
        <v>0</v>
      </c>
      <c r="F258" s="256">
        <f t="shared" si="18"/>
        <v>0</v>
      </c>
      <c r="G258" s="266"/>
    </row>
    <row r="259" spans="1:13" hidden="1">
      <c r="A259" s="65">
        <v>7829</v>
      </c>
      <c r="B259" s="65" t="s">
        <v>18</v>
      </c>
      <c r="C259" s="272">
        <f>IFERROR(VLOOKUP(A259,Indata!K:X,14,0),0)</f>
        <v>0</v>
      </c>
      <c r="D259" s="272">
        <f>IFERROR(VLOOKUP(A259,Indata!K:X,13,0),0)</f>
        <v>0</v>
      </c>
      <c r="E259" s="272">
        <f>IF(G260=0,ROUND(+Beräkningsunderlag!H323/1000,0)*1000,G260)</f>
        <v>0</v>
      </c>
      <c r="F259" s="256">
        <f t="shared" si="18"/>
        <v>0</v>
      </c>
      <c r="G259" s="266"/>
    </row>
    <row r="260" spans="1:13" hidden="1">
      <c r="A260" s="65">
        <v>7830</v>
      </c>
      <c r="B260" s="65" t="s">
        <v>51</v>
      </c>
      <c r="C260" s="272">
        <f>IFERROR(VLOOKUP(A260,Indata!K:X,14,0),0)</f>
        <v>0</v>
      </c>
      <c r="D260" s="272">
        <f>IFERROR(VLOOKUP(A260,Indata!K:X,13,0),0)</f>
        <v>0</v>
      </c>
      <c r="E260" s="272">
        <f>IF(G261=0,ROUND(+Beräkningsunderlag!H324/1000,0)*1000,G261)</f>
        <v>0</v>
      </c>
      <c r="F260" s="256">
        <f t="shared" si="18"/>
        <v>0</v>
      </c>
      <c r="G260" s="266"/>
    </row>
    <row r="261" spans="1:13">
      <c r="A261" s="91" t="s">
        <v>213</v>
      </c>
      <c r="B261" s="64"/>
      <c r="C261" s="273">
        <f>SUM(C256:C260)</f>
        <v>-1653410</v>
      </c>
      <c r="D261" s="273">
        <f>SUM(D256:D260)</f>
        <v>-1653400</v>
      </c>
      <c r="E261" s="273">
        <f>SUM(E256:E260)</f>
        <v>-1653000</v>
      </c>
      <c r="F261" s="256">
        <f t="shared" si="18"/>
        <v>-4959810</v>
      </c>
      <c r="G261" s="266"/>
    </row>
    <row r="262" spans="1:13" ht="15">
      <c r="A262" s="61"/>
      <c r="B262" s="60"/>
      <c r="C262" s="274"/>
      <c r="D262" s="274"/>
      <c r="E262" s="274"/>
      <c r="F262" s="255">
        <v>1</v>
      </c>
      <c r="G262" s="265"/>
    </row>
    <row r="263" spans="1:13" ht="15">
      <c r="A263" s="61" t="s">
        <v>2</v>
      </c>
      <c r="B263" s="60"/>
      <c r="C263" s="274"/>
      <c r="D263" s="274"/>
      <c r="E263" s="274"/>
      <c r="F263" s="255">
        <f>IF($F$273=0,"0",1)</f>
        <v>1</v>
      </c>
    </row>
    <row r="264" spans="1:13">
      <c r="A264" s="90" t="s">
        <v>8</v>
      </c>
      <c r="B264" s="90" t="s">
        <v>210</v>
      </c>
      <c r="C264" s="271" t="s">
        <v>326</v>
      </c>
      <c r="D264" s="271" t="s">
        <v>230</v>
      </c>
      <c r="E264" s="271" t="s">
        <v>231</v>
      </c>
      <c r="F264" s="255">
        <f>IF($F$273=0,"0",1)</f>
        <v>1</v>
      </c>
    </row>
    <row r="265" spans="1:13" hidden="1">
      <c r="A265" s="65">
        <v>8023</v>
      </c>
      <c r="B265" s="65" t="s">
        <v>196</v>
      </c>
      <c r="C265" s="272">
        <f>IFERROR(VLOOKUP(A265,Indata!K:X,14,0),0)</f>
        <v>0</v>
      </c>
      <c r="D265" s="272">
        <f>IFERROR(VLOOKUP(A265,Indata!K:X,13,0),0)</f>
        <v>0</v>
      </c>
      <c r="E265" s="272">
        <f>IF(G266=0,ROUND(+Beräkningsunderlag!H331/1000,0)*1000,G266)</f>
        <v>0</v>
      </c>
      <c r="F265" s="256">
        <f t="shared" ref="F265" si="19">+C265+D265+E265</f>
        <v>0</v>
      </c>
      <c r="G265" s="90" t="s">
        <v>347</v>
      </c>
    </row>
    <row r="266" spans="1:13" hidden="1">
      <c r="A266" s="65">
        <v>8110</v>
      </c>
      <c r="B266" s="65" t="s">
        <v>195</v>
      </c>
      <c r="C266" s="272">
        <f>IFERROR(VLOOKUP(A266,Indata!K:X,14,0),0)</f>
        <v>0</v>
      </c>
      <c r="D266" s="272">
        <f>IFERROR(VLOOKUP(A266,Indata!K:X,13,0),0)</f>
        <v>0</v>
      </c>
      <c r="E266" s="272">
        <f>IF(G269=0,ROUND(+Beräkningsunderlag!H332/1000,0)*1000,G269)</f>
        <v>0</v>
      </c>
      <c r="F266" s="256">
        <f t="shared" ref="F266:F273" si="20">+C266+D266+E266</f>
        <v>0</v>
      </c>
      <c r="G266" s="266"/>
    </row>
    <row r="267" spans="1:13" s="204" customFormat="1">
      <c r="A267" s="65">
        <v>8310</v>
      </c>
      <c r="B267" s="65" t="s">
        <v>476</v>
      </c>
      <c r="C267" s="272">
        <v>2074</v>
      </c>
      <c r="D267" s="272">
        <v>2000</v>
      </c>
      <c r="E267" s="272">
        <v>0</v>
      </c>
      <c r="F267" s="256">
        <f t="shared" si="20"/>
        <v>4074</v>
      </c>
      <c r="G267" s="266"/>
      <c r="H267" s="254"/>
      <c r="I267" s="254"/>
      <c r="J267" s="254"/>
      <c r="K267" s="254"/>
      <c r="L267" s="254"/>
      <c r="M267" s="254"/>
    </row>
    <row r="268" spans="1:13" s="204" customFormat="1">
      <c r="A268" s="65">
        <v>8314</v>
      </c>
      <c r="B268" s="65" t="s">
        <v>481</v>
      </c>
      <c r="C268" s="272">
        <v>368</v>
      </c>
      <c r="D268" s="272">
        <v>200</v>
      </c>
      <c r="E268" s="272">
        <v>0</v>
      </c>
      <c r="F268" s="256">
        <f t="shared" si="20"/>
        <v>568</v>
      </c>
      <c r="G268" s="266"/>
      <c r="H268" s="254"/>
      <c r="I268" s="254"/>
      <c r="J268" s="254"/>
      <c r="K268" s="254"/>
      <c r="L268" s="254"/>
      <c r="M268" s="254"/>
    </row>
    <row r="269" spans="1:13" hidden="1">
      <c r="A269" s="65">
        <v>8311</v>
      </c>
      <c r="B269" s="65" t="s">
        <v>198</v>
      </c>
      <c r="C269" s="272">
        <f>IFERROR(VLOOKUP(A269,Indata!K:X,14,0),0)</f>
        <v>0</v>
      </c>
      <c r="D269" s="272">
        <f>IFERROR(VLOOKUP(A269,Indata!K:X,13,0),0)</f>
        <v>0</v>
      </c>
      <c r="E269" s="272">
        <f>IF(G270=0,ROUND(+Beräkningsunderlag!H335/1000,0)*1000,G270)</f>
        <v>0</v>
      </c>
      <c r="F269" s="256">
        <f t="shared" si="20"/>
        <v>0</v>
      </c>
      <c r="G269" s="266"/>
    </row>
    <row r="270" spans="1:13" hidden="1">
      <c r="A270" s="65">
        <v>8312</v>
      </c>
      <c r="B270" s="65" t="s">
        <v>404</v>
      </c>
      <c r="C270" s="272">
        <f>IFERROR(VLOOKUP(A270,Indata!K:X,14,0),0)</f>
        <v>0</v>
      </c>
      <c r="D270" s="272">
        <f>IFERROR(VLOOKUP(A270,Indata!K:X,13,0),0)</f>
        <v>0</v>
      </c>
      <c r="E270" s="272">
        <f>IF(G271=0,ROUND(+Beräkningsunderlag!H336/1000,0)*1000,G271)</f>
        <v>0</v>
      </c>
      <c r="F270" s="256">
        <f t="shared" si="20"/>
        <v>0</v>
      </c>
      <c r="G270" s="266"/>
    </row>
    <row r="271" spans="1:13" s="204" customFormat="1" hidden="1">
      <c r="A271" s="65">
        <v>8319</v>
      </c>
      <c r="B271" s="65" t="s">
        <v>235</v>
      </c>
      <c r="C271" s="272">
        <f>IFERROR(VLOOKUP(A271,Indata!K:X,14,0),0)</f>
        <v>0</v>
      </c>
      <c r="D271" s="272">
        <f>IFERROR(VLOOKUP(A271,Indata!K:X,13,0),0)</f>
        <v>0</v>
      </c>
      <c r="E271" s="272">
        <f>IF(G272=0,ROUND(+Beräkningsunderlag!H337/1000,0)*1000,G272)</f>
        <v>0</v>
      </c>
      <c r="F271" s="256">
        <f t="shared" si="20"/>
        <v>0</v>
      </c>
      <c r="G271" s="266"/>
      <c r="H271" s="254"/>
      <c r="I271" s="254"/>
      <c r="J271" s="254"/>
      <c r="K271" s="254"/>
      <c r="L271" s="254"/>
      <c r="M271" s="254"/>
    </row>
    <row r="272" spans="1:13" hidden="1">
      <c r="A272" s="65">
        <v>8390</v>
      </c>
      <c r="B272" s="65" t="s">
        <v>199</v>
      </c>
      <c r="C272" s="272">
        <f>IFERROR(VLOOKUP(A272,Indata!K:X,14,0),0)</f>
        <v>0</v>
      </c>
      <c r="D272" s="272">
        <f>IFERROR(VLOOKUP(A272,Indata!K:X,13,0),0)</f>
        <v>0</v>
      </c>
      <c r="E272" s="272">
        <f>IF(G273=0,ROUND(+Beräkningsunderlag!H338/1000,0)*1000,G273)</f>
        <v>0</v>
      </c>
      <c r="F272" s="256">
        <f t="shared" si="20"/>
        <v>0</v>
      </c>
      <c r="G272" s="266"/>
    </row>
    <row r="273" spans="1:7">
      <c r="A273" s="91" t="s">
        <v>213</v>
      </c>
      <c r="B273" s="64"/>
      <c r="C273" s="273">
        <f>SUM(C265:C272)</f>
        <v>2442</v>
      </c>
      <c r="D273" s="273">
        <f>SUM(D265:D272)</f>
        <v>2200</v>
      </c>
      <c r="E273" s="273">
        <f>SUM(E265:E272)</f>
        <v>0</v>
      </c>
      <c r="F273" s="256">
        <f t="shared" si="20"/>
        <v>4642</v>
      </c>
      <c r="G273" s="266"/>
    </row>
    <row r="274" spans="1:7" ht="15">
      <c r="A274" s="61"/>
      <c r="B274" s="60"/>
      <c r="C274" s="274"/>
      <c r="D274" s="274"/>
      <c r="E274" s="274"/>
      <c r="F274" s="255">
        <v>1</v>
      </c>
      <c r="G274" s="265"/>
    </row>
    <row r="275" spans="1:7" ht="15">
      <c r="A275" s="61" t="s">
        <v>65</v>
      </c>
      <c r="B275" s="60"/>
      <c r="C275" s="274"/>
      <c r="D275" s="274"/>
      <c r="E275" s="274"/>
      <c r="F275" s="255">
        <f>IF($F$282=0,"0",1)</f>
        <v>1</v>
      </c>
    </row>
    <row r="276" spans="1:7">
      <c r="A276" s="90" t="s">
        <v>8</v>
      </c>
      <c r="B276" s="90" t="s">
        <v>210</v>
      </c>
      <c r="C276" s="271" t="s">
        <v>326</v>
      </c>
      <c r="D276" s="271" t="s">
        <v>230</v>
      </c>
      <c r="E276" s="271" t="s">
        <v>231</v>
      </c>
      <c r="F276" s="255">
        <f>IF($F$282=0,"0",1)</f>
        <v>1</v>
      </c>
    </row>
    <row r="277" spans="1:7">
      <c r="A277" s="65">
        <v>8411</v>
      </c>
      <c r="B277" s="65" t="s">
        <v>236</v>
      </c>
      <c r="C277" s="272">
        <f>IFERROR(VLOOKUP(A277,Indata!K:X,14,0),0)</f>
        <v>-1199171</v>
      </c>
      <c r="D277" s="272">
        <f>IFERROR(VLOOKUP(A277,Indata!K:X,13,0),0)</f>
        <v>-1050000</v>
      </c>
      <c r="E277" s="272">
        <f>IF(G278=0,ROUND(+Beräkningsunderlag!H345/1000,0)*1000,G278)</f>
        <v>-1050000</v>
      </c>
      <c r="F277" s="256">
        <f t="shared" ref="F277:F282" si="21">+C277+D277+E277</f>
        <v>-3299171</v>
      </c>
      <c r="G277" s="90" t="s">
        <v>347</v>
      </c>
    </row>
    <row r="278" spans="1:7" hidden="1">
      <c r="A278" s="65">
        <v>8422</v>
      </c>
      <c r="B278" s="65" t="s">
        <v>58</v>
      </c>
      <c r="C278" s="272">
        <f>IFERROR(VLOOKUP(A278,Indata!K:X,14,0),0)</f>
        <v>0</v>
      </c>
      <c r="D278" s="272">
        <f>IFERROR(VLOOKUP(A278,Indata!K:X,13,0),0)</f>
        <v>0</v>
      </c>
      <c r="E278" s="272">
        <f>IF(G279=0,ROUND(+Beräkningsunderlag!H346/1000,0)*1000,G279)</f>
        <v>0</v>
      </c>
      <c r="F278" s="256">
        <f t="shared" si="21"/>
        <v>0</v>
      </c>
      <c r="G278" s="266"/>
    </row>
    <row r="279" spans="1:7" hidden="1">
      <c r="A279" s="65">
        <v>8423</v>
      </c>
      <c r="B279" s="65" t="s">
        <v>200</v>
      </c>
      <c r="C279" s="272">
        <f>IFERROR(VLOOKUP(A279,Indata!K:X,14,0),0)</f>
        <v>0</v>
      </c>
      <c r="D279" s="272">
        <f>IFERROR(VLOOKUP(A279,Indata!K:X,13,0),0)</f>
        <v>0</v>
      </c>
      <c r="E279" s="272">
        <f>IF(G280=0,ROUND(+Beräkningsunderlag!H347/1000,0)*1000,G280)</f>
        <v>0</v>
      </c>
      <c r="F279" s="256">
        <f t="shared" si="21"/>
        <v>0</v>
      </c>
      <c r="G279" s="266"/>
    </row>
    <row r="280" spans="1:7" hidden="1">
      <c r="A280" s="65">
        <v>8470</v>
      </c>
      <c r="B280" s="65" t="s">
        <v>52</v>
      </c>
      <c r="C280" s="272">
        <f>IFERROR(VLOOKUP(A280,Indata!K:X,14,0),0)</f>
        <v>0</v>
      </c>
      <c r="D280" s="272">
        <f>IFERROR(VLOOKUP(A280,Indata!K:X,13,0),0)</f>
        <v>0</v>
      </c>
      <c r="E280" s="272">
        <f>IF(G281=0,ROUND(+Beräkningsunderlag!H348/1000,0)*1000,G281)</f>
        <v>0</v>
      </c>
      <c r="F280" s="256">
        <f t="shared" si="21"/>
        <v>0</v>
      </c>
      <c r="G280" s="266"/>
    </row>
    <row r="281" spans="1:7" hidden="1">
      <c r="A281" s="65">
        <v>8490</v>
      </c>
      <c r="B281" s="65" t="s">
        <v>53</v>
      </c>
      <c r="C281" s="272">
        <f>IFERROR(VLOOKUP(A281,Indata!K:X,14,0),0)</f>
        <v>0</v>
      </c>
      <c r="D281" s="272">
        <f>IFERROR(VLOOKUP(A281,Indata!K:X,13,0),0)</f>
        <v>0</v>
      </c>
      <c r="E281" s="272">
        <f>IF(G282=0,ROUND(+Beräkningsunderlag!H349/1000,0)*1000,G282)</f>
        <v>0</v>
      </c>
      <c r="F281" s="256">
        <f t="shared" si="21"/>
        <v>0</v>
      </c>
      <c r="G281" s="266"/>
    </row>
    <row r="282" spans="1:7">
      <c r="A282" s="91" t="s">
        <v>213</v>
      </c>
      <c r="B282" s="64"/>
      <c r="C282" s="273">
        <f>SUM(C277:C281)</f>
        <v>-1199171</v>
      </c>
      <c r="D282" s="273">
        <f>SUM(D277:D281)</f>
        <v>-1050000</v>
      </c>
      <c r="E282" s="273">
        <f>SUM(E277:E281)</f>
        <v>-1050000</v>
      </c>
      <c r="F282" s="256">
        <f t="shared" si="21"/>
        <v>-3299171</v>
      </c>
      <c r="G282" s="266"/>
    </row>
    <row r="283" spans="1:7" ht="15">
      <c r="A283" s="61"/>
      <c r="B283" s="60"/>
      <c r="C283" s="274"/>
      <c r="D283" s="274"/>
      <c r="E283" s="274"/>
      <c r="F283" s="255">
        <v>1</v>
      </c>
      <c r="G283" s="265"/>
    </row>
    <row r="284" spans="1:7" ht="15" hidden="1">
      <c r="A284" s="61" t="s">
        <v>11</v>
      </c>
      <c r="B284" s="60"/>
      <c r="C284" s="274"/>
      <c r="D284" s="274"/>
      <c r="E284" s="274"/>
      <c r="F284" s="255" t="str">
        <f>IF($F$289=0,"0",1)</f>
        <v>0</v>
      </c>
    </row>
    <row r="285" spans="1:7" hidden="1">
      <c r="A285" s="90" t="s">
        <v>8</v>
      </c>
      <c r="B285" s="90" t="s">
        <v>210</v>
      </c>
      <c r="C285" s="271" t="s">
        <v>326</v>
      </c>
      <c r="D285" s="271" t="s">
        <v>230</v>
      </c>
      <c r="E285" s="271" t="s">
        <v>231</v>
      </c>
      <c r="F285" s="255" t="str">
        <f>IF($F$289=0,"0",1)</f>
        <v>0</v>
      </c>
    </row>
    <row r="286" spans="1:7" hidden="1">
      <c r="A286" s="65">
        <v>8910</v>
      </c>
      <c r="B286" s="65" t="s">
        <v>54</v>
      </c>
      <c r="C286" s="272">
        <f>IFERROR(VLOOKUP(A286,Indata!K:X,14,0),0)</f>
        <v>0</v>
      </c>
      <c r="D286" s="272">
        <f>IFERROR(VLOOKUP(A286,Indata!K:X,13,0),0)</f>
        <v>0</v>
      </c>
      <c r="E286" s="272">
        <f>IF(G287=0,ROUND(+Beräkningsunderlag!H356/1000,0)*1000,G287)</f>
        <v>0</v>
      </c>
      <c r="F286" s="256">
        <f t="shared" ref="F286:F289" si="22">+C286+D286+E286</f>
        <v>0</v>
      </c>
      <c r="G286" s="90" t="s">
        <v>347</v>
      </c>
    </row>
    <row r="287" spans="1:7" hidden="1">
      <c r="A287" s="65">
        <v>8930</v>
      </c>
      <c r="B287" s="65" t="s">
        <v>59</v>
      </c>
      <c r="C287" s="272">
        <f>IFERROR(VLOOKUP(A287,Indata!K:X,14,0),0)</f>
        <v>0</v>
      </c>
      <c r="D287" s="272">
        <f>IFERROR(VLOOKUP(A287,Indata!K:X,13,0),0)</f>
        <v>0</v>
      </c>
      <c r="E287" s="272">
        <f>IF(G288=0,ROUND(+Beräkningsunderlag!H357/1000,0)*1000,G288)</f>
        <v>0</v>
      </c>
      <c r="F287" s="256">
        <f t="shared" si="22"/>
        <v>0</v>
      </c>
      <c r="G287" s="266"/>
    </row>
    <row r="288" spans="1:7" hidden="1">
      <c r="A288" s="65">
        <v>8980</v>
      </c>
      <c r="B288" s="65" t="s">
        <v>11</v>
      </c>
      <c r="C288" s="272">
        <f>IFERROR(VLOOKUP(A288,Indata!K:X,14,0),0)</f>
        <v>0</v>
      </c>
      <c r="D288" s="272">
        <f>IFERROR(VLOOKUP(A288,Indata!K:X,13,0),0)</f>
        <v>0</v>
      </c>
      <c r="E288" s="272">
        <f>IF(G289=0,ROUND(+Beräkningsunderlag!H358/1000,0)*1000,G289)</f>
        <v>0</v>
      </c>
      <c r="F288" s="256">
        <f t="shared" si="22"/>
        <v>0</v>
      </c>
      <c r="G288" s="266"/>
    </row>
    <row r="289" spans="1:7" hidden="1">
      <c r="A289" s="91" t="s">
        <v>213</v>
      </c>
      <c r="B289" s="64"/>
      <c r="C289" s="273">
        <f>SUM(C286:C288)</f>
        <v>0</v>
      </c>
      <c r="D289" s="273">
        <f>SUM(D286:D288)</f>
        <v>0</v>
      </c>
      <c r="E289" s="273">
        <f>SUM(E286:E288)</f>
        <v>0</v>
      </c>
      <c r="F289" s="256">
        <f t="shared" si="22"/>
        <v>0</v>
      </c>
      <c r="G289" s="266"/>
    </row>
    <row r="290" spans="1:7">
      <c r="A290" s="65"/>
      <c r="B290" s="65"/>
      <c r="C290" s="274"/>
      <c r="D290" s="274"/>
      <c r="E290" s="274"/>
      <c r="F290" s="255">
        <v>1</v>
      </c>
      <c r="G290" s="265"/>
    </row>
    <row r="291" spans="1:7" ht="15" hidden="1">
      <c r="A291" s="61" t="s">
        <v>208</v>
      </c>
      <c r="B291" s="60"/>
      <c r="C291" s="274"/>
      <c r="D291" s="274"/>
      <c r="E291" s="274"/>
      <c r="F291" s="255" t="str">
        <f>IF($F$296=0,"0",1)</f>
        <v>0</v>
      </c>
      <c r="G291" s="256"/>
    </row>
    <row r="292" spans="1:7" ht="15" hidden="1">
      <c r="A292" s="56" t="s">
        <v>8</v>
      </c>
      <c r="B292" s="56" t="s">
        <v>210</v>
      </c>
      <c r="C292" s="271" t="s">
        <v>326</v>
      </c>
      <c r="D292" s="271" t="s">
        <v>230</v>
      </c>
      <c r="E292" s="271" t="s">
        <v>231</v>
      </c>
      <c r="F292" s="255" t="str">
        <f>IF($F$296=0,"0",1)</f>
        <v>0</v>
      </c>
    </row>
    <row r="293" spans="1:7" hidden="1">
      <c r="A293" s="65">
        <v>7920</v>
      </c>
      <c r="B293" s="65" t="s">
        <v>197</v>
      </c>
      <c r="C293" s="272">
        <f>IFERROR(VLOOKUP(A293,Indata!K:X,14,0),0)</f>
        <v>0</v>
      </c>
      <c r="D293" s="272">
        <f>IFERROR(VLOOKUP(A293,Indata!K:X,13,0),0)</f>
        <v>0</v>
      </c>
      <c r="E293" s="272">
        <f>IF(G294=0,ROUND(+Beräkningsunderlag!H365/1000,0)*1000,G294)</f>
        <v>0</v>
      </c>
      <c r="F293" s="256">
        <f t="shared" ref="F293:F296" si="23">+C293+D293+E293</f>
        <v>0</v>
      </c>
      <c r="G293" s="90" t="s">
        <v>347</v>
      </c>
    </row>
    <row r="294" spans="1:7" hidden="1">
      <c r="A294" s="65">
        <v>7972</v>
      </c>
      <c r="B294" s="65" t="s">
        <v>194</v>
      </c>
      <c r="C294" s="272">
        <f>IFERROR(VLOOKUP(A294,Indata!K:X,14,0),0)</f>
        <v>0</v>
      </c>
      <c r="D294" s="272">
        <f>IFERROR(VLOOKUP(A294,Indata!K:X,13,0),0)</f>
        <v>0</v>
      </c>
      <c r="E294" s="272">
        <f>IF(G295=0,ROUND(+Beräkningsunderlag!H366/1000,0)*1000,G295)</f>
        <v>0</v>
      </c>
      <c r="F294" s="256">
        <f t="shared" si="23"/>
        <v>0</v>
      </c>
      <c r="G294" s="266"/>
    </row>
    <row r="295" spans="1:7" hidden="1">
      <c r="A295" s="65">
        <v>7973</v>
      </c>
      <c r="B295" s="65" t="s">
        <v>57</v>
      </c>
      <c r="C295" s="272">
        <f>IFERROR(VLOOKUP(A295,Indata!K:X,14,0),0)</f>
        <v>0</v>
      </c>
      <c r="D295" s="272">
        <f>IFERROR(VLOOKUP(A295,Indata!K:X,13,0),0)</f>
        <v>0</v>
      </c>
      <c r="E295" s="272">
        <f>IF(G296=0,ROUND(+Beräkningsunderlag!H367/1000,0)*1000,G296)</f>
        <v>0</v>
      </c>
      <c r="F295" s="256">
        <f t="shared" si="23"/>
        <v>0</v>
      </c>
      <c r="G295" s="266"/>
    </row>
    <row r="296" spans="1:7" hidden="1">
      <c r="A296" s="91" t="s">
        <v>213</v>
      </c>
      <c r="B296" s="64"/>
      <c r="C296" s="273">
        <f>SUM(C293:C295)</f>
        <v>0</v>
      </c>
      <c r="D296" s="273">
        <f>SUM(D293:D295)</f>
        <v>0</v>
      </c>
      <c r="E296" s="273">
        <f>SUM(E293:E295)</f>
        <v>0</v>
      </c>
      <c r="F296" s="256">
        <f t="shared" si="23"/>
        <v>0</v>
      </c>
      <c r="G296" s="266"/>
    </row>
    <row r="297" spans="1:7">
      <c r="A297" s="60"/>
      <c r="B297" s="60"/>
      <c r="C297" s="274"/>
      <c r="D297" s="274"/>
      <c r="E297" s="274"/>
      <c r="F297" s="255">
        <v>1</v>
      </c>
      <c r="G297" s="265"/>
    </row>
    <row r="298" spans="1:7" ht="15" hidden="1">
      <c r="A298" s="61" t="s">
        <v>327</v>
      </c>
      <c r="B298" s="60"/>
      <c r="C298" s="274"/>
      <c r="D298" s="274"/>
      <c r="E298" s="274"/>
      <c r="F298" s="255" t="str">
        <f>IF($F$303=0,"0",1)</f>
        <v>0</v>
      </c>
      <c r="G298" s="256"/>
    </row>
    <row r="299" spans="1:7" hidden="1">
      <c r="A299" s="90" t="s">
        <v>8</v>
      </c>
      <c r="B299" s="90" t="s">
        <v>210</v>
      </c>
      <c r="C299" s="271" t="s">
        <v>326</v>
      </c>
      <c r="D299" s="271" t="s">
        <v>230</v>
      </c>
      <c r="E299" s="271" t="s">
        <v>231</v>
      </c>
      <c r="F299" s="255" t="str">
        <f>IF($F$303=0,"0",1)</f>
        <v>0</v>
      </c>
    </row>
    <row r="300" spans="1:7" hidden="1">
      <c r="A300" s="65">
        <v>4441</v>
      </c>
      <c r="B300" s="65" t="s">
        <v>150</v>
      </c>
      <c r="C300" s="272">
        <f>IFERROR(VLOOKUP(A300,Indata!K:X,14,0),0)</f>
        <v>0</v>
      </c>
      <c r="D300" s="272">
        <f>IFERROR(VLOOKUP(A300,Indata!K:X,13,0),0)</f>
        <v>0</v>
      </c>
      <c r="E300" s="272">
        <f>IF(G301=0,ROUND(+Beräkningsunderlag!H374/1000,0)*1000,G301)</f>
        <v>0</v>
      </c>
      <c r="F300" s="256">
        <f t="shared" ref="F300:F303" si="24">+C300+D300+E300</f>
        <v>0</v>
      </c>
      <c r="G300" s="90" t="s">
        <v>347</v>
      </c>
    </row>
    <row r="301" spans="1:7" hidden="1">
      <c r="A301" s="65">
        <v>6351</v>
      </c>
      <c r="B301" s="65" t="s">
        <v>165</v>
      </c>
      <c r="C301" s="272">
        <f>IFERROR(VLOOKUP(A301,Indata!K:X,14,0),0)</f>
        <v>0</v>
      </c>
      <c r="D301" s="272">
        <f>IFERROR(VLOOKUP(A301,Indata!K:X,13,0),0)</f>
        <v>0</v>
      </c>
      <c r="E301" s="272">
        <f>IF(G302=0,ROUND(+Beräkningsunderlag!H375/1000,0)*1000,G302)</f>
        <v>0</v>
      </c>
      <c r="F301" s="256">
        <f t="shared" si="24"/>
        <v>0</v>
      </c>
      <c r="G301" s="266"/>
    </row>
    <row r="302" spans="1:7" hidden="1">
      <c r="A302" s="65">
        <v>6352</v>
      </c>
      <c r="B302" s="65" t="s">
        <v>166</v>
      </c>
      <c r="C302" s="272">
        <f>IFERROR(VLOOKUP(A302,Indata!K:X,14,0),0)</f>
        <v>0</v>
      </c>
      <c r="D302" s="272">
        <f>IFERROR(VLOOKUP(A302,Indata!K:X,13,0),0)</f>
        <v>0</v>
      </c>
      <c r="E302" s="272">
        <f>IF(G303=0,ROUND(+Beräkningsunderlag!H376/1000,0)*1000,G303)</f>
        <v>0</v>
      </c>
      <c r="F302" s="256">
        <f t="shared" si="24"/>
        <v>0</v>
      </c>
      <c r="G302" s="266"/>
    </row>
    <row r="303" spans="1:7" hidden="1">
      <c r="A303" s="91" t="s">
        <v>213</v>
      </c>
      <c r="B303" s="64"/>
      <c r="C303" s="273">
        <f>SUM(C300:C302)</f>
        <v>0</v>
      </c>
      <c r="D303" s="273">
        <f>SUM(D300:D302)</f>
        <v>0</v>
      </c>
      <c r="E303" s="273">
        <f>SUM(E300:E302)</f>
        <v>0</v>
      </c>
      <c r="F303" s="256">
        <f t="shared" si="24"/>
        <v>0</v>
      </c>
      <c r="G303" s="266"/>
    </row>
    <row r="304" spans="1:7">
      <c r="A304" s="60"/>
      <c r="B304" s="60"/>
      <c r="C304" s="274"/>
      <c r="D304" s="274"/>
      <c r="E304" s="274"/>
      <c r="F304" s="255">
        <v>1</v>
      </c>
      <c r="G304" s="265"/>
    </row>
    <row r="305" spans="1:13" ht="15" hidden="1">
      <c r="A305" s="61" t="s">
        <v>390</v>
      </c>
      <c r="B305" s="60"/>
      <c r="C305" s="274"/>
      <c r="D305" s="274"/>
      <c r="E305" s="274"/>
      <c r="F305" s="255" t="str">
        <f>IF($F$303=0,"0",1)</f>
        <v>0</v>
      </c>
    </row>
    <row r="306" spans="1:13" s="204" customFormat="1">
      <c r="A306" s="90" t="s">
        <v>8</v>
      </c>
      <c r="B306" s="90" t="s">
        <v>210</v>
      </c>
      <c r="C306" s="271" t="s">
        <v>326</v>
      </c>
      <c r="D306" s="271" t="s">
        <v>230</v>
      </c>
      <c r="E306" s="271" t="s">
        <v>231</v>
      </c>
      <c r="F306" s="255" t="str">
        <f>IF($F$303=0,"0",1)</f>
        <v>0</v>
      </c>
      <c r="G306" s="255"/>
      <c r="H306" s="254"/>
      <c r="I306" s="254"/>
      <c r="J306" s="254"/>
      <c r="K306" s="254"/>
      <c r="L306" s="254"/>
      <c r="M306" s="254"/>
    </row>
    <row r="307" spans="1:13" s="204" customFormat="1">
      <c r="A307" s="288">
        <v>8874</v>
      </c>
      <c r="B307" s="288" t="s">
        <v>391</v>
      </c>
      <c r="C307" s="272">
        <f>IFERROR(VLOOKUP(A307,Indata!K:X,14,0),0)</f>
        <v>0</v>
      </c>
      <c r="D307" s="272">
        <f>IFERROR(VLOOKUP(A307,Indata!K:X,13,0),0)</f>
        <v>-1799000</v>
      </c>
      <c r="E307" s="272">
        <f>IF(G308=0,ROUND(+Beräkningsunderlag!H381/1000,0)*1000,G308)</f>
        <v>-1482000</v>
      </c>
      <c r="F307" s="256">
        <f t="shared" ref="F307:F308" si="25">+C307+D307+E307</f>
        <v>-3281000</v>
      </c>
      <c r="G307" s="90" t="s">
        <v>347</v>
      </c>
      <c r="H307" s="254"/>
      <c r="I307" s="254"/>
      <c r="J307" s="254"/>
      <c r="K307" s="254"/>
      <c r="L307" s="254"/>
      <c r="M307" s="254"/>
    </row>
    <row r="308" spans="1:13" s="204" customFormat="1">
      <c r="A308" s="91" t="s">
        <v>213</v>
      </c>
      <c r="B308" s="60"/>
      <c r="C308" s="273">
        <f>SUM(C307)</f>
        <v>0</v>
      </c>
      <c r="D308" s="273">
        <f>SUM(D307)</f>
        <v>-1799000</v>
      </c>
      <c r="E308" s="273">
        <f>SUM(E307)</f>
        <v>-1482000</v>
      </c>
      <c r="F308" s="256">
        <f t="shared" si="25"/>
        <v>-3281000</v>
      </c>
      <c r="G308" s="266"/>
      <c r="H308" s="254"/>
      <c r="I308" s="254"/>
      <c r="J308" s="254"/>
      <c r="K308" s="254"/>
      <c r="L308" s="254"/>
      <c r="M308" s="254"/>
    </row>
    <row r="309" spans="1:13" s="204" customFormat="1">
      <c r="A309" s="60"/>
      <c r="B309" s="60"/>
      <c r="C309" s="274"/>
      <c r="D309" s="274"/>
      <c r="E309" s="274"/>
      <c r="F309" s="255"/>
      <c r="G309" s="265"/>
      <c r="H309" s="254"/>
      <c r="I309" s="254"/>
      <c r="J309" s="254"/>
      <c r="K309" s="254"/>
      <c r="L309" s="254"/>
      <c r="M309" s="254"/>
    </row>
    <row r="310" spans="1:13" s="204" customFormat="1">
      <c r="A310" s="60"/>
      <c r="B310" s="60"/>
      <c r="C310" s="274"/>
      <c r="D310" s="274"/>
      <c r="E310" s="274"/>
      <c r="F310" s="255"/>
      <c r="G310" s="255"/>
      <c r="H310" s="254"/>
      <c r="I310" s="254"/>
      <c r="J310" s="254"/>
      <c r="K310" s="254"/>
      <c r="L310" s="254"/>
      <c r="M310" s="254"/>
    </row>
    <row r="311" spans="1:13" s="204" customFormat="1">
      <c r="A311" s="264" t="s">
        <v>343</v>
      </c>
      <c r="B311" s="264"/>
      <c r="C311" s="276">
        <f>C93+C117+C122+C128+C133+C140+C148+C153+C158+C166+C197+C234+C246+C252+C261+C282+C289+C296+C303+C308</f>
        <v>-11353717.02</v>
      </c>
      <c r="D311" s="276">
        <f>D93+D117+D122+D128+D133+D140+D148+D153+D158+D166+D197+D234+D246+D252+D261+D282+D289+D296+D303+D308</f>
        <v>-11871200</v>
      </c>
      <c r="E311" s="276">
        <f>E93+E117+E122+E128+E133+E140+E148+E153+E158+E166+E197+E234+E246+E252+E261+E282+E289+E296+E303+E308</f>
        <v>-14454999.98</v>
      </c>
      <c r="F311" s="255"/>
      <c r="G311" s="255"/>
      <c r="H311" s="254"/>
      <c r="I311" s="254"/>
      <c r="J311" s="254"/>
      <c r="K311" s="254"/>
      <c r="L311" s="254"/>
      <c r="M311" s="254"/>
    </row>
    <row r="313" spans="1:13" ht="15">
      <c r="A313" s="89" t="s">
        <v>344</v>
      </c>
      <c r="B313" s="205"/>
      <c r="C313" s="277">
        <f>C72+C311+C273</f>
        <v>578434.58000000007</v>
      </c>
      <c r="D313" s="277">
        <f>D72+D311+D273</f>
        <v>27400</v>
      </c>
      <c r="E313" s="277">
        <f>E72+E311+E273</f>
        <v>-2561999.9700000007</v>
      </c>
    </row>
  </sheetData>
  <pageMargins left="0.7" right="0.7" top="0.75" bottom="0.75" header="0.3" footer="0.3"/>
  <pageSetup paperSize="9" orientation="portrait" r:id="rId1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Group Box 1">
              <controlPr defaultSize="0" autoFill="0" autoPict="0">
                <anchor moveWithCells="1">
                  <from>
                    <xdr:col>6</xdr:col>
                    <xdr:colOff>19050</xdr:colOff>
                    <xdr:row>0</xdr:row>
                    <xdr:rowOff>28575</xdr:rowOff>
                  </from>
                  <to>
                    <xdr:col>9</xdr:col>
                    <xdr:colOff>161925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Button 2">
              <controlPr defaultSize="0" print="0" autoFill="0" autoPict="0" macro="[0]!HURows_Spec">
                <anchor moveWithCells="1" sizeWithCells="1">
                  <from>
                    <xdr:col>6</xdr:col>
                    <xdr:colOff>142875</xdr:colOff>
                    <xdr:row>0</xdr:row>
                    <xdr:rowOff>123825</xdr:rowOff>
                  </from>
                  <to>
                    <xdr:col>7</xdr:col>
                    <xdr:colOff>38100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Button 3">
              <controlPr defaultSize="0" print="0" autoFill="0" autoPict="0" macro="[0]!Visasdolda_Spec">
                <anchor moveWithCells="1" sizeWithCells="1">
                  <from>
                    <xdr:col>7</xdr:col>
                    <xdr:colOff>171450</xdr:colOff>
                    <xdr:row>0</xdr:row>
                    <xdr:rowOff>114300</xdr:rowOff>
                  </from>
                  <to>
                    <xdr:col>9</xdr:col>
                    <xdr:colOff>47625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rgb="FF00257A"/>
  </sheetPr>
  <dimension ref="A1:J510"/>
  <sheetViews>
    <sheetView topLeftCell="A219" zoomScaleNormal="100" workbookViewId="0">
      <selection activeCell="I219" sqref="I219"/>
    </sheetView>
  </sheetViews>
  <sheetFormatPr defaultColWidth="0" defaultRowHeight="14.25" zeroHeight="1"/>
  <cols>
    <col min="1" max="1" width="7.140625" style="51" bestFit="1" customWidth="1"/>
    <col min="2" max="2" width="47.7109375" style="51" customWidth="1"/>
    <col min="3" max="3" width="15.7109375" style="51" bestFit="1" customWidth="1"/>
    <col min="4" max="4" width="14.140625" style="51" bestFit="1" customWidth="1"/>
    <col min="5" max="5" width="15.85546875" style="51" bestFit="1" customWidth="1"/>
    <col min="6" max="6" width="19.5703125" style="51" customWidth="1"/>
    <col min="7" max="7" width="13.140625" style="51" bestFit="1" customWidth="1"/>
    <col min="8" max="8" width="12.140625" style="51" customWidth="1"/>
    <col min="9" max="9" width="18.85546875" style="51" customWidth="1"/>
    <col min="10" max="16384" width="9.140625" style="50" hidden="1"/>
  </cols>
  <sheetData>
    <row r="1" spans="1:9" ht="15.75">
      <c r="A1" s="66"/>
      <c r="B1" s="66"/>
      <c r="C1" s="66"/>
      <c r="D1" s="66"/>
      <c r="E1" s="66"/>
      <c r="F1" s="66"/>
      <c r="G1" s="66"/>
      <c r="H1" s="66"/>
      <c r="I1" s="233" t="str">
        <f>+Kontroll!C10</f>
        <v>Brf Kobben</v>
      </c>
    </row>
    <row r="2" spans="1:9" ht="15">
      <c r="A2" s="66"/>
      <c r="B2" s="66"/>
      <c r="C2" s="66"/>
      <c r="D2" s="66"/>
      <c r="E2" s="66"/>
      <c r="F2" s="66"/>
      <c r="G2" s="66"/>
      <c r="H2" s="66"/>
      <c r="I2" s="234" t="str">
        <f>+Kontroll!D13</f>
        <v>Budget 2018</v>
      </c>
    </row>
    <row r="3" spans="1:9">
      <c r="A3" s="66"/>
      <c r="B3" s="66"/>
      <c r="C3" s="66"/>
      <c r="D3" s="66"/>
      <c r="E3" s="66"/>
      <c r="F3" s="66"/>
      <c r="G3" s="66"/>
      <c r="H3" s="66"/>
      <c r="I3" s="66"/>
    </row>
    <row r="4" spans="1:9" s="204" customFormat="1">
      <c r="A4" s="66"/>
      <c r="B4" s="66"/>
      <c r="C4" s="66"/>
      <c r="D4" s="66"/>
      <c r="E4" s="66"/>
      <c r="F4" s="66"/>
      <c r="G4" s="66"/>
      <c r="H4" s="66"/>
      <c r="I4" s="66"/>
    </row>
    <row r="5" spans="1:9" ht="15.75">
      <c r="A5" s="67" t="s">
        <v>254</v>
      </c>
      <c r="B5" s="66"/>
      <c r="C5" s="66"/>
      <c r="D5" s="66"/>
      <c r="E5" s="66"/>
      <c r="F5" s="66"/>
      <c r="G5" s="66"/>
      <c r="H5" s="66"/>
      <c r="I5" s="66"/>
    </row>
    <row r="6" spans="1:9" ht="15">
      <c r="A6" s="56" t="s">
        <v>8</v>
      </c>
      <c r="B6" s="56" t="s">
        <v>210</v>
      </c>
      <c r="C6" s="56" t="s">
        <v>60</v>
      </c>
      <c r="D6" s="56" t="s">
        <v>253</v>
      </c>
      <c r="E6" s="56" t="s">
        <v>332</v>
      </c>
      <c r="F6" s="56" t="s">
        <v>211</v>
      </c>
      <c r="G6" s="56" t="s">
        <v>216</v>
      </c>
      <c r="H6" s="56" t="s">
        <v>63</v>
      </c>
      <c r="I6" s="56" t="s">
        <v>212</v>
      </c>
    </row>
    <row r="7" spans="1:9" s="204" customFormat="1" ht="15">
      <c r="A7" s="98">
        <v>3007</v>
      </c>
      <c r="B7" s="96" t="s">
        <v>333</v>
      </c>
      <c r="C7" s="85">
        <f>IFERROR(VLOOKUP(A7,Indata!K:X,11,0),0)</f>
        <v>0</v>
      </c>
      <c r="D7" s="85">
        <f>IFERROR(VLOOKUP(A7,Indata!K:X,13,0),0)</f>
        <v>0</v>
      </c>
      <c r="E7" s="85"/>
      <c r="F7" s="92">
        <v>0</v>
      </c>
      <c r="G7" s="85">
        <f>IFERROR(VLOOKUP(A7,Indata!K:X,14,0),0)</f>
        <v>0</v>
      </c>
      <c r="H7" s="105">
        <f>IF(I7=0,D7*(1+F7),I7)</f>
        <v>6000</v>
      </c>
      <c r="I7" s="94">
        <v>6000</v>
      </c>
    </row>
    <row r="8" spans="1:9" ht="15">
      <c r="A8" s="98">
        <v>3011</v>
      </c>
      <c r="B8" s="96" t="s">
        <v>77</v>
      </c>
      <c r="C8" s="85">
        <f>IFERROR(VLOOKUP(A8,Indata!K:X,11,0),0)</f>
        <v>0</v>
      </c>
      <c r="D8" s="85">
        <f>IFERROR(VLOOKUP(A8,Indata!K:X,13,0),0)</f>
        <v>0</v>
      </c>
      <c r="E8" s="85"/>
      <c r="F8" s="92">
        <v>0</v>
      </c>
      <c r="G8" s="85">
        <f>IFERROR(VLOOKUP(A8,Indata!K:X,14,0),0)</f>
        <v>0</v>
      </c>
      <c r="H8" s="105">
        <f>IF(I8=0,D8*(1+F8),I8)</f>
        <v>0</v>
      </c>
      <c r="I8" s="94"/>
    </row>
    <row r="9" spans="1:9" ht="15">
      <c r="A9" s="98">
        <v>3012</v>
      </c>
      <c r="B9" s="96" t="s">
        <v>78</v>
      </c>
      <c r="C9" s="85">
        <f>IFERROR(VLOOKUP(A9,Indata!K:X,11,0),0)</f>
        <v>0</v>
      </c>
      <c r="D9" s="85">
        <f>IFERROR(VLOOKUP(A9,Indata!K:X,13,0),0)</f>
        <v>0</v>
      </c>
      <c r="E9" s="85"/>
      <c r="F9" s="92">
        <v>0</v>
      </c>
      <c r="G9" s="85">
        <f>IFERROR(VLOOKUP(A9,Indata!K:X,14,0),0)</f>
        <v>0</v>
      </c>
      <c r="H9" s="105">
        <f t="shared" ref="H9:H71" si="0">IF(I9=0,D9*(1+F9),I9)</f>
        <v>0</v>
      </c>
      <c r="I9" s="94"/>
    </row>
    <row r="10" spans="1:9" ht="15">
      <c r="A10" s="98">
        <v>3013</v>
      </c>
      <c r="B10" s="96" t="s">
        <v>79</v>
      </c>
      <c r="C10" s="85">
        <f>IFERROR(VLOOKUP(A10,Indata!K:X,11,0),0)</f>
        <v>38228</v>
      </c>
      <c r="D10" s="85">
        <f>IFERROR(VLOOKUP(A10,Indata!K:X,13,0),0)</f>
        <v>45000</v>
      </c>
      <c r="E10" s="85"/>
      <c r="F10" s="92">
        <v>0</v>
      </c>
      <c r="G10" s="85">
        <f>IFERROR(VLOOKUP(A10,Indata!K:X,14,0),0)</f>
        <v>80633</v>
      </c>
      <c r="H10" s="105">
        <f t="shared" si="0"/>
        <v>0.01</v>
      </c>
      <c r="I10" s="94">
        <v>0.01</v>
      </c>
    </row>
    <row r="11" spans="1:9" s="204" customFormat="1" ht="15">
      <c r="A11" s="98">
        <v>3014</v>
      </c>
      <c r="B11" s="96" t="s">
        <v>318</v>
      </c>
      <c r="C11" s="85">
        <f>IFERROR(VLOOKUP(A11,Indata!K:X,11,0),0)</f>
        <v>2400</v>
      </c>
      <c r="D11" s="85">
        <f>IFERROR(VLOOKUP(A11,Indata!K:X,13,0),0)</f>
        <v>4800</v>
      </c>
      <c r="E11" s="85"/>
      <c r="F11" s="92">
        <v>0</v>
      </c>
      <c r="G11" s="85">
        <f>IFERROR(VLOOKUP(A11,Indata!K:X,14,0),0)</f>
        <v>4800</v>
      </c>
      <c r="H11" s="105">
        <f t="shared" si="0"/>
        <v>4800</v>
      </c>
      <c r="I11" s="94"/>
    </row>
    <row r="12" spans="1:9" s="204" customFormat="1" ht="15">
      <c r="A12" s="98">
        <v>3015</v>
      </c>
      <c r="B12" s="96" t="s">
        <v>233</v>
      </c>
      <c r="C12" s="85">
        <f>IFERROR(VLOOKUP(A12,Indata!K:X,11,0),0)</f>
        <v>1800</v>
      </c>
      <c r="D12" s="85">
        <f>IFERROR(VLOOKUP(A12,Indata!K:X,13,0),0)</f>
        <v>0</v>
      </c>
      <c r="E12" s="85"/>
      <c r="F12" s="92">
        <v>0</v>
      </c>
      <c r="G12" s="85">
        <f>IFERROR(VLOOKUP(A12,Indata!K:X,14,0),0)</f>
        <v>0</v>
      </c>
      <c r="H12" s="105">
        <f t="shared" si="0"/>
        <v>0</v>
      </c>
      <c r="I12" s="94"/>
    </row>
    <row r="13" spans="1:9" ht="15">
      <c r="A13" s="98">
        <v>3016</v>
      </c>
      <c r="B13" s="96" t="s">
        <v>80</v>
      </c>
      <c r="C13" s="85">
        <f>IFERROR(VLOOKUP(A13,Indata!K:X,11,0),0)</f>
        <v>1200</v>
      </c>
      <c r="D13" s="85">
        <f>IFERROR(VLOOKUP(A13,Indata!K:X,13,0),0)</f>
        <v>0</v>
      </c>
      <c r="E13" s="85"/>
      <c r="F13" s="92">
        <v>0</v>
      </c>
      <c r="G13" s="85">
        <f>IFERROR(VLOOKUP(A13,Indata!K:X,14,0),0)</f>
        <v>0</v>
      </c>
      <c r="H13" s="105">
        <f t="shared" si="0"/>
        <v>0</v>
      </c>
      <c r="I13" s="94"/>
    </row>
    <row r="14" spans="1:9" ht="15">
      <c r="A14" s="98">
        <v>3017</v>
      </c>
      <c r="B14" s="96" t="s">
        <v>81</v>
      </c>
      <c r="C14" s="85">
        <f>IFERROR(VLOOKUP(A14,Indata!K:X,11,0),0)</f>
        <v>397875</v>
      </c>
      <c r="D14" s="85">
        <f>IFERROR(VLOOKUP(A14,Indata!K:X,13,0),0)</f>
        <v>539000</v>
      </c>
      <c r="E14" s="85"/>
      <c r="F14" s="92">
        <v>0</v>
      </c>
      <c r="G14" s="85">
        <f>IFERROR(VLOOKUP(A14,Indata!K:X,14,0),0)</f>
        <v>540159</v>
      </c>
      <c r="H14" s="105">
        <f t="shared" si="0"/>
        <v>539000</v>
      </c>
      <c r="I14" s="94"/>
    </row>
    <row r="15" spans="1:9" s="204" customFormat="1" ht="15">
      <c r="A15" s="98">
        <v>3018</v>
      </c>
      <c r="B15" s="96" t="s">
        <v>348</v>
      </c>
      <c r="C15" s="85">
        <f>IFERROR(VLOOKUP(A15,Indata!K:X,11,0),0)</f>
        <v>0</v>
      </c>
      <c r="D15" s="85">
        <f>IFERROR(VLOOKUP(A15,Indata!K:X,13,0),0)</f>
        <v>0</v>
      </c>
      <c r="E15" s="85"/>
      <c r="F15" s="92">
        <v>0</v>
      </c>
      <c r="G15" s="85">
        <f>IFERROR(VLOOKUP(A15,Indata!K:X,14,0),0)</f>
        <v>0</v>
      </c>
      <c r="H15" s="105">
        <f t="shared" si="0"/>
        <v>0</v>
      </c>
      <c r="I15" s="94"/>
    </row>
    <row r="16" spans="1:9" ht="15">
      <c r="A16" s="98">
        <v>3019</v>
      </c>
      <c r="B16" s="96" t="s">
        <v>82</v>
      </c>
      <c r="C16" s="85">
        <f>IFERROR(VLOOKUP(A16,Indata!K:X,11,0),0)</f>
        <v>3600</v>
      </c>
      <c r="D16" s="85">
        <f>IFERROR(VLOOKUP(A16,Indata!K:X,13,0),0)</f>
        <v>7200</v>
      </c>
      <c r="E16" s="85"/>
      <c r="F16" s="92">
        <v>0</v>
      </c>
      <c r="G16" s="85">
        <f>IFERROR(VLOOKUP(A16,Indata!K:X,14,0),0)</f>
        <v>7200</v>
      </c>
      <c r="H16" s="105">
        <f t="shared" si="0"/>
        <v>7200</v>
      </c>
      <c r="I16" s="94"/>
    </row>
    <row r="17" spans="1:9" ht="15">
      <c r="A17" s="98">
        <v>3021</v>
      </c>
      <c r="B17" s="96" t="s">
        <v>16</v>
      </c>
      <c r="C17" s="85">
        <f>IFERROR(VLOOKUP(A17,Indata!K:X,11,0),0)</f>
        <v>8468226</v>
      </c>
      <c r="D17" s="85">
        <f>IFERROR(VLOOKUP(A17,Indata!K:X,13,0),0)</f>
        <v>11291000</v>
      </c>
      <c r="E17" s="85"/>
      <c r="F17" s="92">
        <v>0</v>
      </c>
      <c r="G17" s="85">
        <f>IFERROR(VLOOKUP(A17,Indata!K:X,14,0),0)</f>
        <v>11290968</v>
      </c>
      <c r="H17" s="105">
        <f t="shared" si="0"/>
        <v>11291000</v>
      </c>
      <c r="I17" s="94"/>
    </row>
    <row r="18" spans="1:9" ht="15">
      <c r="A18" s="98">
        <v>3022</v>
      </c>
      <c r="B18" s="96" t="s">
        <v>84</v>
      </c>
      <c r="C18" s="85">
        <f>IFERROR(VLOOKUP(A18,Indata!K:X,11,0),0)</f>
        <v>0</v>
      </c>
      <c r="D18" s="85">
        <f>IFERROR(VLOOKUP(A18,Indata!K:X,13,0),0)</f>
        <v>0</v>
      </c>
      <c r="E18" s="85"/>
      <c r="F18" s="92">
        <v>0</v>
      </c>
      <c r="G18" s="85">
        <f>IFERROR(VLOOKUP(A18,Indata!K:X,14,0),0)</f>
        <v>0</v>
      </c>
      <c r="H18" s="105">
        <f t="shared" si="0"/>
        <v>0</v>
      </c>
      <c r="I18" s="94"/>
    </row>
    <row r="19" spans="1:9" ht="15">
      <c r="A19" s="98">
        <v>3023</v>
      </c>
      <c r="B19" s="96" t="s">
        <v>83</v>
      </c>
      <c r="C19" s="85">
        <f>IFERROR(VLOOKUP(A19,Indata!K:X,11,0),0)</f>
        <v>0</v>
      </c>
      <c r="D19" s="85">
        <f>IFERROR(VLOOKUP(A19,Indata!K:X,13,0),0)</f>
        <v>0</v>
      </c>
      <c r="E19" s="85"/>
      <c r="F19" s="92">
        <v>0</v>
      </c>
      <c r="G19" s="85">
        <f>IFERROR(VLOOKUP(A19,Indata!K:X,14,0),0)</f>
        <v>0</v>
      </c>
      <c r="H19" s="105">
        <f t="shared" si="0"/>
        <v>0</v>
      </c>
      <c r="I19" s="94"/>
    </row>
    <row r="20" spans="1:9" ht="15">
      <c r="A20" s="98">
        <v>3050</v>
      </c>
      <c r="B20" s="96" t="s">
        <v>85</v>
      </c>
      <c r="C20" s="85">
        <f>IFERROR(VLOOKUP(A20,Indata!K:X,11,0),0)</f>
        <v>0</v>
      </c>
      <c r="D20" s="85">
        <f>IFERROR(VLOOKUP(A20,Indata!K:X,13,0),0)</f>
        <v>0</v>
      </c>
      <c r="E20" s="85"/>
      <c r="F20" s="92">
        <v>0</v>
      </c>
      <c r="G20" s="85">
        <f>IFERROR(VLOOKUP(A20,Indata!K:X,14,0),0)</f>
        <v>0</v>
      </c>
      <c r="H20" s="105">
        <f t="shared" si="0"/>
        <v>0</v>
      </c>
      <c r="I20" s="94"/>
    </row>
    <row r="21" spans="1:9" s="204" customFormat="1" ht="15">
      <c r="A21" s="98">
        <v>3067</v>
      </c>
      <c r="B21" s="96" t="s">
        <v>349</v>
      </c>
      <c r="C21" s="85">
        <f>IFERROR(VLOOKUP(A21,Indata!K:X,11,0),0)</f>
        <v>0</v>
      </c>
      <c r="D21" s="85">
        <f>IFERROR(VLOOKUP(A21,Indata!K:X,13,0),0)</f>
        <v>0</v>
      </c>
      <c r="E21" s="85"/>
      <c r="F21" s="92">
        <v>0</v>
      </c>
      <c r="G21" s="85">
        <f>IFERROR(VLOOKUP(A21,Indata!K:X,14,0),0)</f>
        <v>0</v>
      </c>
      <c r="H21" s="105">
        <f t="shared" si="0"/>
        <v>0</v>
      </c>
      <c r="I21" s="94"/>
    </row>
    <row r="22" spans="1:9" ht="15">
      <c r="A22" s="98">
        <v>3071</v>
      </c>
      <c r="B22" s="96" t="s">
        <v>37</v>
      </c>
      <c r="C22" s="85">
        <f>IFERROR(VLOOKUP(A22,Indata!K:X,11,0),0)</f>
        <v>0</v>
      </c>
      <c r="D22" s="85">
        <f>IFERROR(VLOOKUP(A22,Indata!K:X,13,0),0)</f>
        <v>0</v>
      </c>
      <c r="E22" s="85"/>
      <c r="F22" s="92">
        <v>0</v>
      </c>
      <c r="G22" s="85">
        <f>IFERROR(VLOOKUP(A22,Indata!K:X,14,0),0)</f>
        <v>0</v>
      </c>
      <c r="H22" s="105">
        <f t="shared" si="0"/>
        <v>0</v>
      </c>
      <c r="I22" s="94"/>
    </row>
    <row r="23" spans="1:9" ht="15">
      <c r="A23" s="98">
        <v>3072</v>
      </c>
      <c r="B23" s="96" t="s">
        <v>90</v>
      </c>
      <c r="C23" s="85">
        <f>IFERROR(VLOOKUP(A23,Indata!K:X,11,0),0)</f>
        <v>0</v>
      </c>
      <c r="D23" s="85">
        <f>IFERROR(VLOOKUP(A23,Indata!K:X,13,0),0)</f>
        <v>0</v>
      </c>
      <c r="E23" s="85"/>
      <c r="F23" s="92">
        <v>0</v>
      </c>
      <c r="G23" s="85">
        <f>IFERROR(VLOOKUP(A23,Indata!K:X,14,0),0)</f>
        <v>0</v>
      </c>
      <c r="H23" s="105">
        <f t="shared" si="0"/>
        <v>0</v>
      </c>
      <c r="I23" s="94"/>
    </row>
    <row r="24" spans="1:9" ht="15">
      <c r="A24" s="98">
        <v>3073</v>
      </c>
      <c r="B24" s="96" t="s">
        <v>91</v>
      </c>
      <c r="C24" s="85">
        <f>IFERROR(VLOOKUP(A24,Indata!K:X,11,0),0)</f>
        <v>0</v>
      </c>
      <c r="D24" s="85">
        <f>IFERROR(VLOOKUP(A24,Indata!K:X,13,0),0)</f>
        <v>0</v>
      </c>
      <c r="E24" s="85"/>
      <c r="F24" s="92">
        <v>0</v>
      </c>
      <c r="G24" s="85">
        <f>IFERROR(VLOOKUP(A24,Indata!K:X,14,0),0)</f>
        <v>0</v>
      </c>
      <c r="H24" s="105">
        <f t="shared" si="0"/>
        <v>0</v>
      </c>
      <c r="I24" s="94"/>
    </row>
    <row r="25" spans="1:9" s="204" customFormat="1" ht="15">
      <c r="A25" s="73">
        <v>3074</v>
      </c>
      <c r="B25" s="73" t="s">
        <v>328</v>
      </c>
      <c r="C25" s="85">
        <f>IFERROR(VLOOKUP(A25,Indata!K:X,11,0),0)</f>
        <v>0</v>
      </c>
      <c r="D25" s="85">
        <f>IFERROR(VLOOKUP(A25,Indata!K:X,13,0),0)</f>
        <v>0</v>
      </c>
      <c r="E25" s="85"/>
      <c r="F25" s="92">
        <v>0</v>
      </c>
      <c r="G25" s="85">
        <f>IFERROR(VLOOKUP(A25,Indata!K:X,14,0),0)</f>
        <v>0</v>
      </c>
      <c r="H25" s="105">
        <f t="shared" si="0"/>
        <v>0</v>
      </c>
      <c r="I25" s="94"/>
    </row>
    <row r="26" spans="1:9" s="204" customFormat="1" ht="15">
      <c r="A26" s="73">
        <v>3075</v>
      </c>
      <c r="B26" s="73" t="s">
        <v>329</v>
      </c>
      <c r="C26" s="85">
        <f>IFERROR(VLOOKUP(A26,Indata!K:X,11,0),0)</f>
        <v>-3600</v>
      </c>
      <c r="D26" s="85">
        <f>IFERROR(VLOOKUP(A26,Indata!K:X,13,0),0)</f>
        <v>-3000</v>
      </c>
      <c r="E26" s="85"/>
      <c r="F26" s="92">
        <v>0</v>
      </c>
      <c r="G26" s="85">
        <f>IFERROR(VLOOKUP(A26,Indata!K:X,14,0),0)</f>
        <v>-3000</v>
      </c>
      <c r="H26" s="105">
        <f t="shared" si="0"/>
        <v>-3000</v>
      </c>
      <c r="I26" s="94"/>
    </row>
    <row r="27" spans="1:9" s="204" customFormat="1" ht="15">
      <c r="A27" s="73">
        <v>3076</v>
      </c>
      <c r="B27" s="73" t="s">
        <v>330</v>
      </c>
      <c r="C27" s="85">
        <f>IFERROR(VLOOKUP(A27,Indata!K:X,11,0),0)</f>
        <v>0</v>
      </c>
      <c r="D27" s="85">
        <f>IFERROR(VLOOKUP(A27,Indata!K:X,13,0),0)</f>
        <v>0</v>
      </c>
      <c r="E27" s="85"/>
      <c r="F27" s="92">
        <v>0</v>
      </c>
      <c r="G27" s="85">
        <f>IFERROR(VLOOKUP(A27,Indata!K:X,14,0),0)</f>
        <v>0</v>
      </c>
      <c r="H27" s="105">
        <f t="shared" si="0"/>
        <v>0</v>
      </c>
      <c r="I27" s="94"/>
    </row>
    <row r="28" spans="1:9" ht="15">
      <c r="A28" s="98">
        <v>3077</v>
      </c>
      <c r="B28" s="96" t="s">
        <v>92</v>
      </c>
      <c r="C28" s="85">
        <f>IFERROR(VLOOKUP(A28,Indata!K:X,11,0),0)</f>
        <v>-8225</v>
      </c>
      <c r="D28" s="85">
        <f>IFERROR(VLOOKUP(A28,Indata!K:X,13,0),0)</f>
        <v>-16000</v>
      </c>
      <c r="E28" s="85"/>
      <c r="F28" s="92">
        <v>0</v>
      </c>
      <c r="G28" s="85">
        <f>IFERROR(VLOOKUP(A28,Indata!K:X,14,0),0)</f>
        <v>-25275</v>
      </c>
      <c r="H28" s="105">
        <f t="shared" si="0"/>
        <v>-16000</v>
      </c>
      <c r="I28" s="94"/>
    </row>
    <row r="29" spans="1:9" ht="15">
      <c r="A29" s="98">
        <v>3078</v>
      </c>
      <c r="B29" s="96" t="s">
        <v>96</v>
      </c>
      <c r="C29" s="85">
        <f>IFERROR(VLOOKUP(A29,Indata!K:X,11,0),0)</f>
        <v>0</v>
      </c>
      <c r="D29" s="85">
        <f>IFERROR(VLOOKUP(A29,Indata!K:X,13,0),0)</f>
        <v>0</v>
      </c>
      <c r="E29" s="85"/>
      <c r="F29" s="92">
        <v>0</v>
      </c>
      <c r="G29" s="85">
        <f>IFERROR(VLOOKUP(A29,Indata!K:X,14,0),0)</f>
        <v>0</v>
      </c>
      <c r="H29" s="105">
        <f t="shared" si="0"/>
        <v>0</v>
      </c>
      <c r="I29" s="94"/>
    </row>
    <row r="30" spans="1:9" ht="15">
      <c r="A30" s="98">
        <v>3079</v>
      </c>
      <c r="B30" s="96" t="s">
        <v>93</v>
      </c>
      <c r="C30" s="85">
        <f>IFERROR(VLOOKUP(A30,Indata!K:X,11,0),0)</f>
        <v>0</v>
      </c>
      <c r="D30" s="85">
        <f>IFERROR(VLOOKUP(A30,Indata!K:X,13,0),0)</f>
        <v>0</v>
      </c>
      <c r="E30" s="85"/>
      <c r="F30" s="92">
        <v>0</v>
      </c>
      <c r="G30" s="85">
        <f>IFERROR(VLOOKUP(A30,Indata!K:X,14,0),0)</f>
        <v>0</v>
      </c>
      <c r="H30" s="105">
        <f t="shared" si="0"/>
        <v>0</v>
      </c>
      <c r="I30" s="94"/>
    </row>
    <row r="31" spans="1:9" ht="15">
      <c r="A31" s="98">
        <v>3081</v>
      </c>
      <c r="B31" s="96" t="s">
        <v>38</v>
      </c>
      <c r="C31" s="85">
        <f>IFERROR(VLOOKUP(A31,Indata!K:X,11,0),0)</f>
        <v>0</v>
      </c>
      <c r="D31" s="85">
        <f>IFERROR(VLOOKUP(A31,Indata!K:X,13,0),0)</f>
        <v>0</v>
      </c>
      <c r="E31" s="85"/>
      <c r="F31" s="92">
        <v>0</v>
      </c>
      <c r="G31" s="85">
        <f>IFERROR(VLOOKUP(A31,Indata!K:X,14,0),0)</f>
        <v>0</v>
      </c>
      <c r="H31" s="105">
        <f t="shared" si="0"/>
        <v>0</v>
      </c>
      <c r="I31" s="94"/>
    </row>
    <row r="32" spans="1:9" ht="15">
      <c r="A32" s="98">
        <v>3083</v>
      </c>
      <c r="B32" s="96" t="s">
        <v>94</v>
      </c>
      <c r="C32" s="85">
        <f>IFERROR(VLOOKUP(A32,Indata!K:X,11,0),0)</f>
        <v>0</v>
      </c>
      <c r="D32" s="85">
        <f>IFERROR(VLOOKUP(A32,Indata!K:X,13,0),0)</f>
        <v>0</v>
      </c>
      <c r="E32" s="85"/>
      <c r="F32" s="92">
        <v>0</v>
      </c>
      <c r="G32" s="85">
        <f>IFERROR(VLOOKUP(A32,Indata!K:X,14,0),0)</f>
        <v>0</v>
      </c>
      <c r="H32" s="105">
        <f t="shared" si="0"/>
        <v>0</v>
      </c>
      <c r="I32" s="94"/>
    </row>
    <row r="33" spans="1:9" ht="15">
      <c r="A33" s="98">
        <v>3085</v>
      </c>
      <c r="B33" s="96" t="s">
        <v>95</v>
      </c>
      <c r="C33" s="85">
        <f>IFERROR(VLOOKUP(A33,Indata!K:X,11,0),0)</f>
        <v>0</v>
      </c>
      <c r="D33" s="85">
        <f>IFERROR(VLOOKUP(A33,Indata!K:X,13,0),0)</f>
        <v>0</v>
      </c>
      <c r="E33" s="85"/>
      <c r="F33" s="92">
        <v>0</v>
      </c>
      <c r="G33" s="85">
        <f>IFERROR(VLOOKUP(A33,Indata!K:X,14,0),0)</f>
        <v>0</v>
      </c>
      <c r="H33" s="105">
        <f t="shared" si="0"/>
        <v>0</v>
      </c>
      <c r="I33" s="94"/>
    </row>
    <row r="34" spans="1:9" ht="15">
      <c r="A34" s="98">
        <v>3086</v>
      </c>
      <c r="B34" s="96" t="s">
        <v>97</v>
      </c>
      <c r="C34" s="85">
        <f>IFERROR(VLOOKUP(A34,Indata!K:X,11,0),0)</f>
        <v>0</v>
      </c>
      <c r="D34" s="85">
        <f>IFERROR(VLOOKUP(A34,Indata!K:X,13,0),0)</f>
        <v>0</v>
      </c>
      <c r="E34" s="85"/>
      <c r="F34" s="92">
        <v>0</v>
      </c>
      <c r="G34" s="85">
        <f>IFERROR(VLOOKUP(A34,Indata!K:X,14,0),0)</f>
        <v>0</v>
      </c>
      <c r="H34" s="105">
        <f t="shared" si="0"/>
        <v>0</v>
      </c>
      <c r="I34" s="94"/>
    </row>
    <row r="35" spans="1:9" ht="15">
      <c r="A35" s="98">
        <v>3089</v>
      </c>
      <c r="B35" s="96" t="s">
        <v>102</v>
      </c>
      <c r="C35" s="85">
        <f>IFERROR(VLOOKUP(A35,Indata!K:X,11,0),0)</f>
        <v>0</v>
      </c>
      <c r="D35" s="85">
        <f>IFERROR(VLOOKUP(A35,Indata!K:X,13,0),0)</f>
        <v>0</v>
      </c>
      <c r="E35" s="85"/>
      <c r="F35" s="92">
        <v>0</v>
      </c>
      <c r="G35" s="85">
        <f>IFERROR(VLOOKUP(A35,Indata!K:X,14,0),0)</f>
        <v>0</v>
      </c>
      <c r="H35" s="105">
        <f t="shared" si="0"/>
        <v>0</v>
      </c>
      <c r="I35" s="94"/>
    </row>
    <row r="36" spans="1:9" ht="15">
      <c r="A36" s="98">
        <v>3095</v>
      </c>
      <c r="B36" s="96" t="s">
        <v>112</v>
      </c>
      <c r="C36" s="85">
        <f>IFERROR(VLOOKUP(A36,Indata!K:X,11,0),0)</f>
        <v>0</v>
      </c>
      <c r="D36" s="85">
        <f>IFERROR(VLOOKUP(A36,Indata!K:X,13,0),0)</f>
        <v>0</v>
      </c>
      <c r="E36" s="85"/>
      <c r="F36" s="92">
        <v>0</v>
      </c>
      <c r="G36" s="85">
        <f>IFERROR(VLOOKUP(A36,Indata!K:X,14,0),0)</f>
        <v>0</v>
      </c>
      <c r="H36" s="105">
        <f t="shared" si="0"/>
        <v>0</v>
      </c>
      <c r="I36" s="94"/>
    </row>
    <row r="37" spans="1:9" ht="15">
      <c r="A37" s="98">
        <v>3096</v>
      </c>
      <c r="B37" s="96" t="s">
        <v>39</v>
      </c>
      <c r="C37" s="85">
        <f>IFERROR(VLOOKUP(A37,Indata!K:X,11,0),0)</f>
        <v>0</v>
      </c>
      <c r="D37" s="85">
        <f>IFERROR(VLOOKUP(A37,Indata!K:X,13,0),0)</f>
        <v>0</v>
      </c>
      <c r="E37" s="85"/>
      <c r="F37" s="92">
        <v>0</v>
      </c>
      <c r="G37" s="85">
        <f>IFERROR(VLOOKUP(A37,Indata!K:X,14,0),0)</f>
        <v>0</v>
      </c>
      <c r="H37" s="105">
        <f t="shared" si="0"/>
        <v>0</v>
      </c>
      <c r="I37" s="94"/>
    </row>
    <row r="38" spans="1:9" s="204" customFormat="1" ht="15">
      <c r="A38" s="98">
        <v>3111</v>
      </c>
      <c r="B38" s="96" t="s">
        <v>350</v>
      </c>
      <c r="C38" s="85">
        <f>IFERROR(VLOOKUP(A38,Indata!K:X,11,0),0)</f>
        <v>0</v>
      </c>
      <c r="D38" s="85">
        <f>IFERROR(VLOOKUP(A38,Indata!K:X,13,0),0)</f>
        <v>0</v>
      </c>
      <c r="E38" s="85"/>
      <c r="F38" s="92">
        <v>0</v>
      </c>
      <c r="G38" s="85">
        <f>IFERROR(VLOOKUP(A38,Indata!K:X,14,0),0)</f>
        <v>0</v>
      </c>
      <c r="H38" s="105">
        <f t="shared" si="0"/>
        <v>0</v>
      </c>
      <c r="I38" s="94"/>
    </row>
    <row r="39" spans="1:9" ht="15">
      <c r="A39" s="98">
        <v>3112</v>
      </c>
      <c r="B39" s="96" t="s">
        <v>98</v>
      </c>
      <c r="C39" s="85">
        <f>IFERROR(VLOOKUP(A39,Indata!K:X,11,0),0)</f>
        <v>0</v>
      </c>
      <c r="D39" s="85">
        <f>IFERROR(VLOOKUP(A39,Indata!K:X,13,0),0)</f>
        <v>0</v>
      </c>
      <c r="E39" s="85"/>
      <c r="F39" s="92">
        <v>0</v>
      </c>
      <c r="G39" s="85">
        <f>IFERROR(VLOOKUP(A39,Indata!K:X,14,0),0)</f>
        <v>0</v>
      </c>
      <c r="H39" s="105">
        <f t="shared" si="0"/>
        <v>0</v>
      </c>
      <c r="I39" s="94"/>
    </row>
    <row r="40" spans="1:9" ht="15">
      <c r="A40" s="98">
        <v>3121</v>
      </c>
      <c r="B40" s="96" t="s">
        <v>86</v>
      </c>
      <c r="C40" s="85">
        <f>IFERROR(VLOOKUP(A40,Indata!K:X,11,0),0)</f>
        <v>0</v>
      </c>
      <c r="D40" s="85">
        <f>IFERROR(VLOOKUP(A40,Indata!K:X,13,0),0)</f>
        <v>0</v>
      </c>
      <c r="E40" s="85"/>
      <c r="F40" s="92">
        <v>0</v>
      </c>
      <c r="G40" s="85">
        <f>IFERROR(VLOOKUP(A40,Indata!K:X,14,0),0)</f>
        <v>0</v>
      </c>
      <c r="H40" s="105">
        <f t="shared" si="0"/>
        <v>0</v>
      </c>
      <c r="I40" s="94"/>
    </row>
    <row r="41" spans="1:9" ht="15">
      <c r="A41" s="98">
        <v>3130</v>
      </c>
      <c r="B41" s="96" t="s">
        <v>88</v>
      </c>
      <c r="C41" s="85">
        <f>IFERROR(VLOOKUP(A41,Indata!K:X,11,0),0)</f>
        <v>0</v>
      </c>
      <c r="D41" s="85">
        <f>IFERROR(VLOOKUP(A41,Indata!K:X,13,0),0)</f>
        <v>0</v>
      </c>
      <c r="E41" s="85"/>
      <c r="F41" s="92">
        <v>0</v>
      </c>
      <c r="G41" s="85">
        <f>IFERROR(VLOOKUP(A41,Indata!K:X,14,0),0)</f>
        <v>0</v>
      </c>
      <c r="H41" s="105">
        <f t="shared" si="0"/>
        <v>0</v>
      </c>
      <c r="I41" s="94"/>
    </row>
    <row r="42" spans="1:9" ht="15">
      <c r="A42" s="98">
        <v>3132</v>
      </c>
      <c r="B42" s="96" t="s">
        <v>99</v>
      </c>
      <c r="C42" s="85">
        <f>IFERROR(VLOOKUP(A42,Indata!K:X,11,0),0)</f>
        <v>0</v>
      </c>
      <c r="D42" s="85">
        <f>IFERROR(VLOOKUP(A42,Indata!K:X,13,0),0)</f>
        <v>0</v>
      </c>
      <c r="E42" s="85"/>
      <c r="F42" s="92">
        <v>0</v>
      </c>
      <c r="G42" s="85">
        <f>IFERROR(VLOOKUP(A42,Indata!K:X,14,0),0)</f>
        <v>0</v>
      </c>
      <c r="H42" s="105">
        <f t="shared" si="0"/>
        <v>0</v>
      </c>
      <c r="I42" s="94"/>
    </row>
    <row r="43" spans="1:9" s="204" customFormat="1" ht="15">
      <c r="A43" s="98">
        <v>3190</v>
      </c>
      <c r="B43" s="96" t="s">
        <v>354</v>
      </c>
      <c r="C43" s="85">
        <f>IFERROR(VLOOKUP(A43,Indata!K:X,11,0),0)</f>
        <v>0</v>
      </c>
      <c r="D43" s="85">
        <f>IFERROR(VLOOKUP(A43,Indata!K:X,13,0),0)</f>
        <v>0</v>
      </c>
      <c r="E43" s="85"/>
      <c r="F43" s="92">
        <v>0</v>
      </c>
      <c r="G43" s="85">
        <f>IFERROR(VLOOKUP(A43,Indata!K:X,14,0),0)</f>
        <v>0</v>
      </c>
      <c r="H43" s="105">
        <f t="shared" si="0"/>
        <v>0</v>
      </c>
      <c r="I43" s="94"/>
    </row>
    <row r="44" spans="1:9" s="204" customFormat="1" ht="15">
      <c r="A44" s="98">
        <v>3191</v>
      </c>
      <c r="B44" s="96" t="s">
        <v>355</v>
      </c>
      <c r="C44" s="85">
        <f>IFERROR(VLOOKUP(A44,Indata!K:X,11,0),0)</f>
        <v>0</v>
      </c>
      <c r="D44" s="85">
        <f>IFERROR(VLOOKUP(A44,Indata!K:X,13,0),0)</f>
        <v>0</v>
      </c>
      <c r="E44" s="85"/>
      <c r="F44" s="92">
        <v>0</v>
      </c>
      <c r="G44" s="85">
        <f>IFERROR(VLOOKUP(A44,Indata!K:X,14,0),0)</f>
        <v>0</v>
      </c>
      <c r="H44" s="105">
        <f t="shared" si="0"/>
        <v>0</v>
      </c>
      <c r="I44" s="94"/>
    </row>
    <row r="45" spans="1:9" ht="15">
      <c r="A45" s="98">
        <v>3211</v>
      </c>
      <c r="B45" s="96" t="s">
        <v>40</v>
      </c>
      <c r="C45" s="85">
        <f>IFERROR(VLOOKUP(A45,Indata!K:X,11,0),0)</f>
        <v>0</v>
      </c>
      <c r="D45" s="85">
        <f>IFERROR(VLOOKUP(A45,Indata!K:X,13,0),0)</f>
        <v>0</v>
      </c>
      <c r="E45" s="85"/>
      <c r="F45" s="92">
        <v>0</v>
      </c>
      <c r="G45" s="85">
        <f>IFERROR(VLOOKUP(A45,Indata!K:X,14,0),0)</f>
        <v>0</v>
      </c>
      <c r="H45" s="105">
        <f t="shared" si="0"/>
        <v>0</v>
      </c>
      <c r="I45" s="94"/>
    </row>
    <row r="46" spans="1:9" ht="15">
      <c r="A46" s="98">
        <v>3212</v>
      </c>
      <c r="B46" s="96" t="s">
        <v>41</v>
      </c>
      <c r="C46" s="85">
        <f>IFERROR(VLOOKUP(A46,Indata!K:X,11,0),0)</f>
        <v>2200</v>
      </c>
      <c r="D46" s="85">
        <f>IFERROR(VLOOKUP(A46,Indata!K:X,13,0),0)</f>
        <v>4800</v>
      </c>
      <c r="E46" s="85"/>
      <c r="F46" s="92">
        <v>0</v>
      </c>
      <c r="G46" s="85">
        <f>IFERROR(VLOOKUP(A46,Indata!K:X,14,0),0)</f>
        <v>2000</v>
      </c>
      <c r="H46" s="105">
        <f t="shared" si="0"/>
        <v>4800</v>
      </c>
      <c r="I46" s="94"/>
    </row>
    <row r="47" spans="1:9" ht="15">
      <c r="A47" s="98">
        <v>3213</v>
      </c>
      <c r="B47" s="96" t="s">
        <v>100</v>
      </c>
      <c r="C47" s="85">
        <f>IFERROR(VLOOKUP(A47,Indata!K:X,11,0),0)</f>
        <v>0</v>
      </c>
      <c r="D47" s="85">
        <f>IFERROR(VLOOKUP(A47,Indata!K:X,13,0),0)</f>
        <v>0</v>
      </c>
      <c r="E47" s="85"/>
      <c r="F47" s="92">
        <v>0</v>
      </c>
      <c r="G47" s="85">
        <f>IFERROR(VLOOKUP(A47,Indata!K:X,14,0),0)</f>
        <v>0</v>
      </c>
      <c r="H47" s="105">
        <f t="shared" si="0"/>
        <v>45000</v>
      </c>
      <c r="I47" s="94">
        <v>45000</v>
      </c>
    </row>
    <row r="48" spans="1:9" ht="15">
      <c r="A48" s="98">
        <v>3214</v>
      </c>
      <c r="B48" s="96" t="s">
        <v>101</v>
      </c>
      <c r="C48" s="85">
        <f>IFERROR(VLOOKUP(A48,Indata!K:X,11,0),0)</f>
        <v>0</v>
      </c>
      <c r="D48" s="85">
        <f>IFERROR(VLOOKUP(A48,Indata!K:X,13,0),0)</f>
        <v>0</v>
      </c>
      <c r="E48" s="85"/>
      <c r="F48" s="92">
        <v>0</v>
      </c>
      <c r="G48" s="85">
        <f>IFERROR(VLOOKUP(A48,Indata!K:X,14,0),0)</f>
        <v>0</v>
      </c>
      <c r="H48" s="105">
        <f t="shared" si="0"/>
        <v>0</v>
      </c>
      <c r="I48" s="94"/>
    </row>
    <row r="49" spans="1:9" s="204" customFormat="1" ht="15">
      <c r="A49" s="98">
        <v>3216</v>
      </c>
      <c r="B49" s="96" t="s">
        <v>400</v>
      </c>
      <c r="C49" s="85">
        <f>IFERROR(VLOOKUP(A49,Indata!K:X,11,0),0)</f>
        <v>15764</v>
      </c>
      <c r="D49" s="85">
        <f>IFERROR(VLOOKUP(A49,Indata!K:X,13,0),0)</f>
        <v>23600</v>
      </c>
      <c r="E49" s="85"/>
      <c r="F49" s="92">
        <v>0</v>
      </c>
      <c r="G49" s="85">
        <f>IFERROR(VLOOKUP(A49,Indata!K:X,14,0),0)</f>
        <v>22973.599999999999</v>
      </c>
      <c r="H49" s="105">
        <f t="shared" ref="H49" si="1">IF(I49=0,D49*(1+F49),I49)</f>
        <v>23600</v>
      </c>
      <c r="I49" s="94"/>
    </row>
    <row r="50" spans="1:9" ht="15">
      <c r="A50" s="98">
        <v>3219</v>
      </c>
      <c r="B50" s="96" t="s">
        <v>103</v>
      </c>
      <c r="C50" s="85">
        <f>IFERROR(VLOOKUP(A50,Indata!K:X,11,0),0)</f>
        <v>0</v>
      </c>
      <c r="D50" s="85">
        <f>IFERROR(VLOOKUP(A50,Indata!K:X,13,0),0)</f>
        <v>0</v>
      </c>
      <c r="E50" s="85"/>
      <c r="F50" s="92">
        <v>0</v>
      </c>
      <c r="G50" s="85">
        <f>IFERROR(VLOOKUP(A50,Indata!K:X,14,0),0)</f>
        <v>0</v>
      </c>
      <c r="H50" s="105">
        <f t="shared" si="0"/>
        <v>0</v>
      </c>
      <c r="I50" s="94"/>
    </row>
    <row r="51" spans="1:9" s="204" customFormat="1" ht="15">
      <c r="A51" s="98">
        <v>3222</v>
      </c>
      <c r="B51" s="96" t="s">
        <v>353</v>
      </c>
      <c r="C51" s="85">
        <f>IFERROR(VLOOKUP(A51,Indata!K:X,11,0),0)</f>
        <v>0</v>
      </c>
      <c r="D51" s="85">
        <f>IFERROR(VLOOKUP(A51,Indata!K:X,13,0),0)</f>
        <v>0</v>
      </c>
      <c r="E51" s="85"/>
      <c r="F51" s="92">
        <v>0</v>
      </c>
      <c r="G51" s="85">
        <f>IFERROR(VLOOKUP(A51,Indata!K:X,14,0),0)</f>
        <v>0</v>
      </c>
      <c r="H51" s="105">
        <f t="shared" si="0"/>
        <v>0</v>
      </c>
      <c r="I51" s="94"/>
    </row>
    <row r="52" spans="1:9" ht="15">
      <c r="A52" s="98">
        <v>3224</v>
      </c>
      <c r="B52" s="96" t="s">
        <v>87</v>
      </c>
      <c r="C52" s="85">
        <f>IFERROR(VLOOKUP(A52,Indata!K:X,11,0),0)</f>
        <v>0</v>
      </c>
      <c r="D52" s="85">
        <f>IFERROR(VLOOKUP(A52,Indata!K:X,13,0),0)</f>
        <v>0</v>
      </c>
      <c r="E52" s="85"/>
      <c r="F52" s="92">
        <v>0</v>
      </c>
      <c r="G52" s="85">
        <f>IFERROR(VLOOKUP(A52,Indata!K:X,14,0),0)</f>
        <v>0</v>
      </c>
      <c r="H52" s="105">
        <f t="shared" si="0"/>
        <v>0</v>
      </c>
      <c r="I52" s="94"/>
    </row>
    <row r="53" spans="1:9" ht="15">
      <c r="A53" s="98">
        <v>3230</v>
      </c>
      <c r="B53" s="96" t="s">
        <v>110</v>
      </c>
      <c r="C53" s="85">
        <f>IFERROR(VLOOKUP(A53,Indata!K:X,11,0),0)</f>
        <v>0</v>
      </c>
      <c r="D53" s="85">
        <f>IFERROR(VLOOKUP(A53,Indata!K:X,13,0),0)</f>
        <v>0</v>
      </c>
      <c r="E53" s="85"/>
      <c r="F53" s="92">
        <v>0</v>
      </c>
      <c r="G53" s="85">
        <f>IFERROR(VLOOKUP(A53,Indata!K:X,14,0),0)</f>
        <v>0</v>
      </c>
      <c r="H53" s="105">
        <f t="shared" si="0"/>
        <v>0</v>
      </c>
      <c r="I53" s="94"/>
    </row>
    <row r="54" spans="1:9" ht="15">
      <c r="A54" s="98">
        <v>3240</v>
      </c>
      <c r="B54" s="96" t="s">
        <v>105</v>
      </c>
      <c r="C54" s="85">
        <f>IFERROR(VLOOKUP(A54,Indata!K:X,11,0),0)</f>
        <v>0</v>
      </c>
      <c r="D54" s="85">
        <f>IFERROR(VLOOKUP(A54,Indata!K:X,13,0),0)</f>
        <v>0</v>
      </c>
      <c r="E54" s="85"/>
      <c r="F54" s="92">
        <v>0</v>
      </c>
      <c r="G54" s="85">
        <f>IFERROR(VLOOKUP(A54,Indata!K:X,14,0),0)</f>
        <v>0</v>
      </c>
      <c r="H54" s="105">
        <f t="shared" si="0"/>
        <v>0</v>
      </c>
      <c r="I54" s="94"/>
    </row>
    <row r="55" spans="1:9" ht="15">
      <c r="A55" s="98">
        <v>3390</v>
      </c>
      <c r="B55" s="96" t="s">
        <v>113</v>
      </c>
      <c r="C55" s="85">
        <f>IFERROR(VLOOKUP(A55,Indata!K:X,11,0),0)</f>
        <v>0</v>
      </c>
      <c r="D55" s="85">
        <f>IFERROR(VLOOKUP(A55,Indata!K:X,13,0),0)</f>
        <v>0</v>
      </c>
      <c r="E55" s="85"/>
      <c r="F55" s="92">
        <v>0</v>
      </c>
      <c r="G55" s="85">
        <f>IFERROR(VLOOKUP(A55,Indata!K:X,14,0),0)</f>
        <v>0</v>
      </c>
      <c r="H55" s="105">
        <f t="shared" si="0"/>
        <v>0</v>
      </c>
      <c r="I55" s="94"/>
    </row>
    <row r="56" spans="1:9" s="204" customFormat="1" ht="15">
      <c r="A56" s="98">
        <v>3514</v>
      </c>
      <c r="B56" s="96" t="s">
        <v>351</v>
      </c>
      <c r="C56" s="85">
        <f>IFERROR(VLOOKUP(A56,Indata!K:X,11,0),0)</f>
        <v>60</v>
      </c>
      <c r="D56" s="85">
        <f>IFERROR(VLOOKUP(A56,Indata!K:X,13,0),0)</f>
        <v>0</v>
      </c>
      <c r="E56" s="85"/>
      <c r="F56" s="92">
        <v>0</v>
      </c>
      <c r="G56" s="85">
        <f>IFERROR(VLOOKUP(A56,Indata!K:X,14,0),0)</f>
        <v>0</v>
      </c>
      <c r="H56" s="105">
        <f t="shared" si="0"/>
        <v>0</v>
      </c>
      <c r="I56" s="94"/>
    </row>
    <row r="57" spans="1:9" s="204" customFormat="1" ht="15">
      <c r="A57" s="98">
        <v>3516</v>
      </c>
      <c r="B57" s="96" t="s">
        <v>352</v>
      </c>
      <c r="C57" s="85">
        <f>IFERROR(VLOOKUP(A57,Indata!K:X,11,0),0)</f>
        <v>0</v>
      </c>
      <c r="D57" s="85">
        <f>IFERROR(VLOOKUP(A57,Indata!K:X,13,0),0)</f>
        <v>0</v>
      </c>
      <c r="E57" s="85"/>
      <c r="F57" s="92">
        <v>0</v>
      </c>
      <c r="G57" s="85">
        <f>IFERROR(VLOOKUP(A57,Indata!K:X,14,0),0)</f>
        <v>0</v>
      </c>
      <c r="H57" s="105">
        <f t="shared" si="0"/>
        <v>0</v>
      </c>
      <c r="I57" s="94"/>
    </row>
    <row r="58" spans="1:9" ht="15">
      <c r="A58" s="98">
        <v>3517</v>
      </c>
      <c r="B58" s="96" t="s">
        <v>106</v>
      </c>
      <c r="C58" s="85">
        <f>IFERROR(VLOOKUP(A58,Indata!K:X,11,0),0)</f>
        <v>4480</v>
      </c>
      <c r="D58" s="85">
        <f>IFERROR(VLOOKUP(A58,Indata!K:X,13,0),0)</f>
        <v>0</v>
      </c>
      <c r="E58" s="85"/>
      <c r="F58" s="92">
        <v>0</v>
      </c>
      <c r="G58" s="85">
        <f>IFERROR(VLOOKUP(A58,Indata!K:X,14,0),0)</f>
        <v>0</v>
      </c>
      <c r="H58" s="105">
        <f t="shared" si="0"/>
        <v>0</v>
      </c>
      <c r="I58" s="94"/>
    </row>
    <row r="59" spans="1:9" ht="15">
      <c r="A59" s="98">
        <v>3518</v>
      </c>
      <c r="B59" s="96" t="s">
        <v>107</v>
      </c>
      <c r="C59" s="85">
        <f>IFERROR(VLOOKUP(A59,Indata!K:X,11,0),0)</f>
        <v>2240</v>
      </c>
      <c r="D59" s="85">
        <f>IFERROR(VLOOKUP(A59,Indata!K:X,13,0),0)</f>
        <v>0</v>
      </c>
      <c r="E59" s="85"/>
      <c r="F59" s="92">
        <v>0</v>
      </c>
      <c r="G59" s="85">
        <f>IFERROR(VLOOKUP(A59,Indata!K:X,14,0),0)</f>
        <v>0</v>
      </c>
      <c r="H59" s="105">
        <f t="shared" si="0"/>
        <v>0</v>
      </c>
      <c r="I59" s="94"/>
    </row>
    <row r="60" spans="1:9" ht="15">
      <c r="A60" s="98">
        <v>3521</v>
      </c>
      <c r="B60" s="96" t="s">
        <v>89</v>
      </c>
      <c r="C60" s="85">
        <f>IFERROR(VLOOKUP(A60,Indata!K:X,11,0),0)</f>
        <v>0</v>
      </c>
      <c r="D60" s="85">
        <f>IFERROR(VLOOKUP(A60,Indata!K:X,13,0),0)</f>
        <v>0</v>
      </c>
      <c r="E60" s="85"/>
      <c r="F60" s="92">
        <v>0</v>
      </c>
      <c r="G60" s="85">
        <f>IFERROR(VLOOKUP(A60,Indata!K:X,14,0),0)</f>
        <v>0</v>
      </c>
      <c r="H60" s="105">
        <f t="shared" si="0"/>
        <v>0</v>
      </c>
      <c r="I60" s="94"/>
    </row>
    <row r="61" spans="1:9" ht="15">
      <c r="A61" s="98">
        <v>3590</v>
      </c>
      <c r="B61" s="96" t="s">
        <v>104</v>
      </c>
      <c r="C61" s="85">
        <f>IFERROR(VLOOKUP(A61,Indata!K:X,11,0),0)</f>
        <v>0</v>
      </c>
      <c r="D61" s="85">
        <f>IFERROR(VLOOKUP(A61,Indata!K:X,13,0),0)</f>
        <v>0</v>
      </c>
      <c r="E61" s="85"/>
      <c r="F61" s="92">
        <v>0</v>
      </c>
      <c r="G61" s="85">
        <f>IFERROR(VLOOKUP(A61,Indata!K:X,14,0),0)</f>
        <v>0</v>
      </c>
      <c r="H61" s="105">
        <f t="shared" si="0"/>
        <v>0</v>
      </c>
      <c r="I61" s="94"/>
    </row>
    <row r="62" spans="1:9" ht="15">
      <c r="A62" s="98">
        <v>3911</v>
      </c>
      <c r="B62" s="96" t="s">
        <v>5</v>
      </c>
      <c r="C62" s="85">
        <f>IFERROR(VLOOKUP(A62,Indata!K:X,11,0),0)</f>
        <v>0</v>
      </c>
      <c r="D62" s="85">
        <f>IFERROR(VLOOKUP(A62,Indata!K:X,13,0),0)</f>
        <v>0</v>
      </c>
      <c r="E62" s="85"/>
      <c r="F62" s="92">
        <v>0</v>
      </c>
      <c r="G62" s="85">
        <f>IFERROR(VLOOKUP(A62,Indata!K:X,14,0),0)</f>
        <v>0</v>
      </c>
      <c r="H62" s="105">
        <f t="shared" si="0"/>
        <v>0</v>
      </c>
      <c r="I62" s="94"/>
    </row>
    <row r="63" spans="1:9" ht="15">
      <c r="A63" s="98">
        <v>3950</v>
      </c>
      <c r="B63" s="96" t="s">
        <v>115</v>
      </c>
      <c r="C63" s="85">
        <f>IFERROR(VLOOKUP(A63,Indata!K:X,11,0),0)</f>
        <v>0</v>
      </c>
      <c r="D63" s="85">
        <f>IFERROR(VLOOKUP(A63,Indata!K:X,13,0),0)</f>
        <v>0</v>
      </c>
      <c r="E63" s="85"/>
      <c r="F63" s="92">
        <v>0</v>
      </c>
      <c r="G63" s="85">
        <f>IFERROR(VLOOKUP(A63,Indata!K:X,14,0),0)</f>
        <v>0</v>
      </c>
      <c r="H63" s="105">
        <f t="shared" si="0"/>
        <v>0</v>
      </c>
      <c r="I63" s="94"/>
    </row>
    <row r="64" spans="1:9" ht="15">
      <c r="A64" s="98">
        <v>3951</v>
      </c>
      <c r="B64" s="96" t="s">
        <v>116</v>
      </c>
      <c r="C64" s="85">
        <f>IFERROR(VLOOKUP(A64,Indata!K:X,11,0),0)</f>
        <v>0</v>
      </c>
      <c r="D64" s="85">
        <f>IFERROR(VLOOKUP(A64,Indata!K:X,13,0),0)</f>
        <v>0</v>
      </c>
      <c r="E64" s="85"/>
      <c r="F64" s="92">
        <v>0</v>
      </c>
      <c r="G64" s="85">
        <f>IFERROR(VLOOKUP(A64,Indata!K:X,14,0),0)</f>
        <v>0</v>
      </c>
      <c r="H64" s="105">
        <f t="shared" si="0"/>
        <v>0</v>
      </c>
      <c r="I64" s="94"/>
    </row>
    <row r="65" spans="1:9" ht="15">
      <c r="A65" s="98">
        <v>3970</v>
      </c>
      <c r="B65" s="96" t="s">
        <v>117</v>
      </c>
      <c r="C65" s="85">
        <f>IFERROR(VLOOKUP(A65,Indata!K:X,11,0),0)</f>
        <v>0</v>
      </c>
      <c r="D65" s="85">
        <f>IFERROR(VLOOKUP(A65,Indata!K:X,13,0),0)</f>
        <v>0</v>
      </c>
      <c r="E65" s="85"/>
      <c r="F65" s="92">
        <v>0</v>
      </c>
      <c r="G65" s="85">
        <f>IFERROR(VLOOKUP(A65,Indata!K:X,14,0),0)</f>
        <v>0</v>
      </c>
      <c r="H65" s="105">
        <f t="shared" si="0"/>
        <v>0</v>
      </c>
      <c r="I65" s="94"/>
    </row>
    <row r="66" spans="1:9" ht="15">
      <c r="A66" s="98">
        <v>3972</v>
      </c>
      <c r="B66" s="96" t="s">
        <v>118</v>
      </c>
      <c r="C66" s="85">
        <f>IFERROR(VLOOKUP(A66,Indata!K:X,11,0),0)</f>
        <v>0</v>
      </c>
      <c r="D66" s="85">
        <f>IFERROR(VLOOKUP(A66,Indata!K:X,13,0),0)</f>
        <v>0</v>
      </c>
      <c r="E66" s="85"/>
      <c r="F66" s="92">
        <v>0</v>
      </c>
      <c r="G66" s="85">
        <f>IFERROR(VLOOKUP(A66,Indata!K:X,14,0),0)</f>
        <v>0</v>
      </c>
      <c r="H66" s="105">
        <f t="shared" si="0"/>
        <v>0</v>
      </c>
      <c r="I66" s="94"/>
    </row>
    <row r="67" spans="1:9" ht="15">
      <c r="A67" s="98">
        <v>3973</v>
      </c>
      <c r="B67" s="96" t="s">
        <v>119</v>
      </c>
      <c r="C67" s="85">
        <f>IFERROR(VLOOKUP(A67,Indata!K:X,11,0),0)</f>
        <v>0</v>
      </c>
      <c r="D67" s="85">
        <f>IFERROR(VLOOKUP(A67,Indata!K:X,13,0),0)</f>
        <v>0</v>
      </c>
      <c r="E67" s="85"/>
      <c r="F67" s="92">
        <v>0</v>
      </c>
      <c r="G67" s="85">
        <f>IFERROR(VLOOKUP(A67,Indata!K:X,14,0),0)</f>
        <v>0</v>
      </c>
      <c r="H67" s="105">
        <f t="shared" si="0"/>
        <v>0</v>
      </c>
      <c r="I67" s="94"/>
    </row>
    <row r="68" spans="1:9" ht="15">
      <c r="A68" s="98">
        <v>3985</v>
      </c>
      <c r="B68" s="96" t="s">
        <v>114</v>
      </c>
      <c r="C68" s="85">
        <f>IFERROR(VLOOKUP(A68,Indata!K:X,11,0),0)</f>
        <v>0</v>
      </c>
      <c r="D68" s="85">
        <f>IFERROR(VLOOKUP(A68,Indata!K:X,13,0),0)</f>
        <v>0</v>
      </c>
      <c r="E68" s="85"/>
      <c r="F68" s="92">
        <v>0</v>
      </c>
      <c r="G68" s="85">
        <f>IFERROR(VLOOKUP(A68,Indata!K:X,14,0),0)</f>
        <v>0</v>
      </c>
      <c r="H68" s="105">
        <f t="shared" si="0"/>
        <v>0</v>
      </c>
      <c r="I68" s="94"/>
    </row>
    <row r="69" spans="1:9" ht="15">
      <c r="A69" s="98">
        <v>3990</v>
      </c>
      <c r="B69" s="96" t="s">
        <v>109</v>
      </c>
      <c r="C69" s="85">
        <f>IFERROR(VLOOKUP(A69,Indata!K:X,11,0),0)</f>
        <v>0</v>
      </c>
      <c r="D69" s="85">
        <f>IFERROR(VLOOKUP(A69,Indata!K:X,13,0),0)</f>
        <v>0</v>
      </c>
      <c r="E69" s="85"/>
      <c r="F69" s="92">
        <v>0</v>
      </c>
      <c r="G69" s="85">
        <f>IFERROR(VLOOKUP(A69,Indata!K:X,14,0),0)</f>
        <v>0</v>
      </c>
      <c r="H69" s="105">
        <f t="shared" si="0"/>
        <v>0</v>
      </c>
      <c r="I69" s="94"/>
    </row>
    <row r="70" spans="1:9" ht="15">
      <c r="A70" s="98">
        <v>3992</v>
      </c>
      <c r="B70" s="96" t="s">
        <v>108</v>
      </c>
      <c r="C70" s="85">
        <f>IFERROR(VLOOKUP(A70,Indata!K:X,11,0),0)</f>
        <v>2371</v>
      </c>
      <c r="D70" s="85">
        <f>IFERROR(VLOOKUP(A70,Indata!K:X,13,0),0)</f>
        <v>0</v>
      </c>
      <c r="E70" s="85"/>
      <c r="F70" s="92">
        <v>0</v>
      </c>
      <c r="G70" s="85">
        <f>IFERROR(VLOOKUP(A70,Indata!K:X,14,0),0)</f>
        <v>9251</v>
      </c>
      <c r="H70" s="105">
        <f t="shared" si="0"/>
        <v>0</v>
      </c>
      <c r="I70" s="94"/>
    </row>
    <row r="71" spans="1:9" ht="15">
      <c r="A71" s="98">
        <v>3993</v>
      </c>
      <c r="B71" s="96" t="s">
        <v>111</v>
      </c>
      <c r="C71" s="85">
        <f>IFERROR(VLOOKUP(A71,Indata!K:X,11,0),0)</f>
        <v>0</v>
      </c>
      <c r="D71" s="85">
        <f>IFERROR(VLOOKUP(A71,Indata!K:X,13,0),0)</f>
        <v>0</v>
      </c>
      <c r="E71" s="85"/>
      <c r="F71" s="92">
        <v>0</v>
      </c>
      <c r="G71" s="85">
        <f>IFERROR(VLOOKUP(A71,Indata!K:X,14,0),0)</f>
        <v>0</v>
      </c>
      <c r="H71" s="105">
        <f t="shared" si="0"/>
        <v>0</v>
      </c>
      <c r="I71" s="94"/>
    </row>
    <row r="72" spans="1:9" ht="15">
      <c r="A72" s="57" t="s">
        <v>213</v>
      </c>
      <c r="B72" s="58"/>
      <c r="C72" s="58"/>
      <c r="D72" s="58"/>
      <c r="E72" s="58"/>
      <c r="F72" s="58"/>
      <c r="G72" s="58"/>
      <c r="H72" s="293">
        <f>SUM(H7:H71)</f>
        <v>11902400.01</v>
      </c>
      <c r="I72" s="295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5.75">
      <c r="A76" s="67" t="s">
        <v>238</v>
      </c>
      <c r="B76" s="66"/>
      <c r="C76" s="66"/>
      <c r="D76" s="66"/>
      <c r="E76" s="66"/>
      <c r="F76" s="66"/>
      <c r="G76" s="66"/>
      <c r="H76" s="66"/>
      <c r="I76" s="66"/>
    </row>
    <row r="77" spans="1:9" ht="15">
      <c r="A77" s="56" t="s">
        <v>8</v>
      </c>
      <c r="B77" s="56" t="s">
        <v>210</v>
      </c>
      <c r="C77" s="56" t="s">
        <v>60</v>
      </c>
      <c r="D77" s="56" t="s">
        <v>64</v>
      </c>
      <c r="E77" s="56" t="s">
        <v>216</v>
      </c>
      <c r="F77" s="56" t="s">
        <v>217</v>
      </c>
      <c r="G77" s="56"/>
      <c r="H77" s="56" t="s">
        <v>63</v>
      </c>
      <c r="I77" s="56" t="s">
        <v>212</v>
      </c>
    </row>
    <row r="78" spans="1:9" ht="15">
      <c r="A78" s="73">
        <v>4011</v>
      </c>
      <c r="B78" s="73" t="s">
        <v>121</v>
      </c>
      <c r="C78" s="85">
        <f>IFERROR(VLOOKUP(A78,Indata!K:X,11,0),0)</f>
        <v>0</v>
      </c>
      <c r="D78" s="85">
        <f>IFERROR(VLOOKUP(A78,Indata!K:X,13,0),0)</f>
        <v>0</v>
      </c>
      <c r="E78" s="85">
        <f>IFERROR(VLOOKUP(A78,Indata!K:X,14,0),0)</f>
        <v>0</v>
      </c>
      <c r="F78" s="92">
        <v>0.03</v>
      </c>
      <c r="G78" s="75"/>
      <c r="H78" s="76">
        <f>IF(I78=0,E78*(1+F78),I78)</f>
        <v>0</v>
      </c>
      <c r="I78" s="93"/>
    </row>
    <row r="79" spans="1:9" ht="15">
      <c r="A79" s="73">
        <v>4012</v>
      </c>
      <c r="B79" s="73" t="s">
        <v>122</v>
      </c>
      <c r="C79" s="85">
        <f>IFERROR(VLOOKUP(A79,Indata!K:X,11,0),0)</f>
        <v>0</v>
      </c>
      <c r="D79" s="85">
        <f>IFERROR(VLOOKUP(A79,Indata!K:X,13,0),0)</f>
        <v>0</v>
      </c>
      <c r="E79" s="85">
        <f>IFERROR(VLOOKUP(A79,Indata!K:X,14,0),0)</f>
        <v>0</v>
      </c>
      <c r="F79" s="92">
        <v>0.03</v>
      </c>
      <c r="G79" s="74"/>
      <c r="H79" s="76">
        <f t="shared" ref="H79:H92" si="2">IF(I79=0,E79*(1+F79),I79)</f>
        <v>0</v>
      </c>
      <c r="I79" s="93"/>
    </row>
    <row r="80" spans="1:9" ht="15">
      <c r="A80" s="73">
        <v>4013</v>
      </c>
      <c r="B80" s="73" t="s">
        <v>123</v>
      </c>
      <c r="C80" s="85">
        <f>IFERROR(VLOOKUP(A80,Indata!K:X,11,0),0)</f>
        <v>0</v>
      </c>
      <c r="D80" s="85">
        <f>IFERROR(VLOOKUP(A80,Indata!K:X,13,0),0)</f>
        <v>0</v>
      </c>
      <c r="E80" s="85">
        <f>IFERROR(VLOOKUP(A80,Indata!K:X,14,0),0)</f>
        <v>0</v>
      </c>
      <c r="F80" s="92">
        <v>0.03</v>
      </c>
      <c r="G80" s="74"/>
      <c r="H80" s="76">
        <f t="shared" si="2"/>
        <v>0</v>
      </c>
      <c r="I80" s="93"/>
    </row>
    <row r="81" spans="1:9" s="204" customFormat="1" ht="15">
      <c r="A81" s="73">
        <v>4014</v>
      </c>
      <c r="B81" s="73" t="s">
        <v>356</v>
      </c>
      <c r="C81" s="85">
        <f>IFERROR(VLOOKUP(A81,Indata!K:X,11,0),0)</f>
        <v>0</v>
      </c>
      <c r="D81" s="85">
        <f>IFERROR(VLOOKUP(A81,Indata!K:X,13,0),0)</f>
        <v>0</v>
      </c>
      <c r="E81" s="85">
        <f>IFERROR(VLOOKUP(A81,Indata!K:X,14,0),0)</f>
        <v>0</v>
      </c>
      <c r="F81" s="92">
        <v>0.03</v>
      </c>
      <c r="G81" s="74"/>
      <c r="H81" s="76">
        <f t="shared" si="2"/>
        <v>0</v>
      </c>
      <c r="I81" s="93"/>
    </row>
    <row r="82" spans="1:9" ht="15">
      <c r="A82" s="73">
        <v>4017</v>
      </c>
      <c r="B82" s="73" t="s">
        <v>124</v>
      </c>
      <c r="C82" s="85">
        <f>IFERROR(VLOOKUP(A82,Indata!K:X,11,0),0)</f>
        <v>0</v>
      </c>
      <c r="D82" s="85">
        <f>IFERROR(VLOOKUP(A82,Indata!K:X,13,0),0)</f>
        <v>0</v>
      </c>
      <c r="E82" s="85">
        <f>IFERROR(VLOOKUP(A82,Indata!K:X,14,0),0)</f>
        <v>0</v>
      </c>
      <c r="F82" s="92">
        <v>0.03</v>
      </c>
      <c r="G82" s="74"/>
      <c r="H82" s="76">
        <f t="shared" si="2"/>
        <v>0</v>
      </c>
      <c r="I82" s="93"/>
    </row>
    <row r="83" spans="1:9" ht="15">
      <c r="A83" s="73">
        <v>4019</v>
      </c>
      <c r="B83" s="73" t="s">
        <v>42</v>
      </c>
      <c r="C83" s="85">
        <f>IFERROR(VLOOKUP(A83,Indata!K:X,11,0),0)</f>
        <v>0</v>
      </c>
      <c r="D83" s="85">
        <f>IFERROR(VLOOKUP(A83,Indata!K:X,13,0),0)</f>
        <v>0</v>
      </c>
      <c r="E83" s="85">
        <f>IFERROR(VLOOKUP(A83,Indata!K:X,14,0),0)</f>
        <v>0</v>
      </c>
      <c r="F83" s="92">
        <v>0.03</v>
      </c>
      <c r="G83" s="74"/>
      <c r="H83" s="76">
        <f t="shared" si="2"/>
        <v>0</v>
      </c>
      <c r="I83" s="93"/>
    </row>
    <row r="84" spans="1:9" ht="15">
      <c r="A84" s="73">
        <v>4020</v>
      </c>
      <c r="B84" s="73" t="s">
        <v>126</v>
      </c>
      <c r="C84" s="85">
        <f>IFERROR(VLOOKUP(A84,Indata!K:X,11,0),0)</f>
        <v>0</v>
      </c>
      <c r="D84" s="85">
        <f>IFERROR(VLOOKUP(A84,Indata!K:X,13,0),0)</f>
        <v>0</v>
      </c>
      <c r="E84" s="85">
        <f>IFERROR(VLOOKUP(A84,Indata!K:X,14,0),0)</f>
        <v>0</v>
      </c>
      <c r="F84" s="92">
        <v>0.03</v>
      </c>
      <c r="G84" s="74"/>
      <c r="H84" s="76">
        <f t="shared" si="2"/>
        <v>0</v>
      </c>
      <c r="I84" s="93"/>
    </row>
    <row r="85" spans="1:9" ht="15">
      <c r="A85" s="73">
        <v>4021</v>
      </c>
      <c r="B85" s="73" t="s">
        <v>127</v>
      </c>
      <c r="C85" s="85">
        <f>IFERROR(VLOOKUP(A85,Indata!K:X,11,0),0)</f>
        <v>-1228</v>
      </c>
      <c r="D85" s="85">
        <f>IFERROR(VLOOKUP(A85,Indata!K:X,13,0),0)</f>
        <v>0</v>
      </c>
      <c r="E85" s="85">
        <f>IFERROR(VLOOKUP(A85,Indata!K:X,14,0),0)</f>
        <v>0</v>
      </c>
      <c r="F85" s="92">
        <v>0.03</v>
      </c>
      <c r="G85" s="74"/>
      <c r="H85" s="76">
        <f t="shared" si="2"/>
        <v>0</v>
      </c>
      <c r="I85" s="93"/>
    </row>
    <row r="86" spans="1:9" s="204" customFormat="1" ht="15">
      <c r="A86" s="73">
        <v>4030</v>
      </c>
      <c r="B86" s="73" t="s">
        <v>357</v>
      </c>
      <c r="C86" s="85">
        <f>IFERROR(VLOOKUP(A86,Indata!K:X,11,0),0)</f>
        <v>0</v>
      </c>
      <c r="D86" s="85">
        <f>IFERROR(VLOOKUP(A86,Indata!K:X,13,0),0)</f>
        <v>0</v>
      </c>
      <c r="E86" s="85">
        <f>IFERROR(VLOOKUP(A86,Indata!K:X,14,0),0)</f>
        <v>0</v>
      </c>
      <c r="F86" s="92">
        <v>0.03</v>
      </c>
      <c r="G86" s="74"/>
      <c r="H86" s="76">
        <f t="shared" si="2"/>
        <v>0</v>
      </c>
      <c r="I86" s="93"/>
    </row>
    <row r="87" spans="1:9" s="204" customFormat="1" ht="15">
      <c r="A87" s="73">
        <v>4042</v>
      </c>
      <c r="B87" s="73" t="s">
        <v>358</v>
      </c>
      <c r="C87" s="85">
        <f>IFERROR(VLOOKUP(A87,Indata!K:X,11,0),0)</f>
        <v>-63811</v>
      </c>
      <c r="D87" s="85">
        <f>IFERROR(VLOOKUP(A87,Indata!K:X,13,0),0)</f>
        <v>-116000</v>
      </c>
      <c r="E87" s="85">
        <f>IFERROR(VLOOKUP(A87,Indata!K:X,14,0),0)</f>
        <v>-115120</v>
      </c>
      <c r="F87" s="92">
        <v>0.03</v>
      </c>
      <c r="G87" s="74"/>
      <c r="H87" s="76">
        <f t="shared" si="2"/>
        <v>-116000</v>
      </c>
      <c r="I87" s="93">
        <v>-116000</v>
      </c>
    </row>
    <row r="88" spans="1:9" ht="15">
      <c r="A88" s="73">
        <v>4070</v>
      </c>
      <c r="B88" s="73" t="s">
        <v>128</v>
      </c>
      <c r="C88" s="85">
        <f>IFERROR(VLOOKUP(A88,Indata!K:X,11,0),0)</f>
        <v>-102268</v>
      </c>
      <c r="D88" s="85">
        <f>IFERROR(VLOOKUP(A88,Indata!K:X,13,0),0)</f>
        <v>-180000</v>
      </c>
      <c r="E88" s="85">
        <f>IFERROR(VLOOKUP(A88,Indata!K:X,14,0),0)</f>
        <v>-121485</v>
      </c>
      <c r="F88" s="92">
        <v>0.03</v>
      </c>
      <c r="G88" s="74"/>
      <c r="H88" s="76">
        <f t="shared" si="2"/>
        <v>-180000</v>
      </c>
      <c r="I88" s="93">
        <v>-180000</v>
      </c>
    </row>
    <row r="89" spans="1:9" s="204" customFormat="1" ht="15">
      <c r="A89" s="73">
        <v>4083</v>
      </c>
      <c r="B89" s="73" t="s">
        <v>387</v>
      </c>
      <c r="C89" s="85">
        <f>IFERROR(VLOOKUP(A89,Indata!K:X,11,0),0)</f>
        <v>-180530</v>
      </c>
      <c r="D89" s="85">
        <f>IFERROR(VLOOKUP(A89,Indata!K:X,13,0),0)</f>
        <v>-190000</v>
      </c>
      <c r="E89" s="85">
        <f>IFERROR(VLOOKUP(A89,Indata!K:X,14,0),0)</f>
        <v>-239968</v>
      </c>
      <c r="F89" s="92">
        <v>0.03</v>
      </c>
      <c r="G89" s="74"/>
      <c r="H89" s="76">
        <f t="shared" ref="H89" si="3">IF(I89=0,E89*(1+F89),I89)</f>
        <v>-200000</v>
      </c>
      <c r="I89" s="93">
        <v>-200000</v>
      </c>
    </row>
    <row r="90" spans="1:9" ht="15">
      <c r="A90" s="73">
        <v>4086</v>
      </c>
      <c r="B90" s="73" t="s">
        <v>154</v>
      </c>
      <c r="C90" s="85">
        <f>IFERROR(VLOOKUP(A90,Indata!K:X,11,0),0)</f>
        <v>-843.75</v>
      </c>
      <c r="D90" s="85">
        <f>IFERROR(VLOOKUP(A90,Indata!K:X,13,0),0)</f>
        <v>0</v>
      </c>
      <c r="E90" s="85">
        <f>IFERROR(VLOOKUP(A90,Indata!K:X,14,0),0)</f>
        <v>0</v>
      </c>
      <c r="F90" s="92">
        <v>0.03</v>
      </c>
      <c r="G90" s="74"/>
      <c r="H90" s="76">
        <f t="shared" si="2"/>
        <v>0</v>
      </c>
      <c r="I90" s="93"/>
    </row>
    <row r="91" spans="1:9" s="204" customFormat="1" ht="15">
      <c r="A91" s="73">
        <v>4087</v>
      </c>
      <c r="B91" s="73" t="s">
        <v>360</v>
      </c>
      <c r="C91" s="85">
        <f>IFERROR(VLOOKUP(A91,Indata!K:X,11,0),0)</f>
        <v>-23514</v>
      </c>
      <c r="D91" s="85">
        <f>IFERROR(VLOOKUP(A91,Indata!K:X,13,0),0)</f>
        <v>-30000</v>
      </c>
      <c r="E91" s="85">
        <f>IFERROR(VLOOKUP(A91,Indata!K:X,14,0),0)</f>
        <v>0</v>
      </c>
      <c r="F91" s="92">
        <v>0.03</v>
      </c>
      <c r="G91" s="74"/>
      <c r="H91" s="76">
        <f t="shared" si="2"/>
        <v>-30000</v>
      </c>
      <c r="I91" s="93">
        <v>-30000</v>
      </c>
    </row>
    <row r="92" spans="1:9" s="204" customFormat="1" ht="15">
      <c r="A92" s="73">
        <v>4089</v>
      </c>
      <c r="B92" s="73" t="s">
        <v>359</v>
      </c>
      <c r="C92" s="85">
        <f>IFERROR(VLOOKUP(A92,Indata!K:X,11,0),0)</f>
        <v>-49002</v>
      </c>
      <c r="D92" s="85">
        <f>IFERROR(VLOOKUP(A92,Indata!K:X,13,0),0)</f>
        <v>0</v>
      </c>
      <c r="E92" s="85">
        <f>IFERROR(VLOOKUP(A92,Indata!K:X,14,0),0)</f>
        <v>0</v>
      </c>
      <c r="F92" s="92">
        <v>0.03</v>
      </c>
      <c r="G92" s="74"/>
      <c r="H92" s="76">
        <f t="shared" si="2"/>
        <v>0</v>
      </c>
      <c r="I92" s="93"/>
    </row>
    <row r="93" spans="1:9" ht="15">
      <c r="A93" s="56" t="s">
        <v>8</v>
      </c>
      <c r="B93" s="56" t="s">
        <v>210</v>
      </c>
      <c r="C93" s="56" t="s">
        <v>218</v>
      </c>
      <c r="D93" s="56" t="s">
        <v>64</v>
      </c>
      <c r="E93" s="56" t="s">
        <v>219</v>
      </c>
      <c r="F93" s="56" t="s">
        <v>217</v>
      </c>
      <c r="G93" s="56" t="s">
        <v>216</v>
      </c>
      <c r="H93" s="56" t="s">
        <v>63</v>
      </c>
      <c r="I93" s="56" t="s">
        <v>212</v>
      </c>
    </row>
    <row r="94" spans="1:9" ht="15">
      <c r="A94" s="73">
        <v>4082</v>
      </c>
      <c r="B94" s="73" t="s">
        <v>153</v>
      </c>
      <c r="C94" s="94">
        <v>-131786</v>
      </c>
      <c r="D94" s="85">
        <f>IFERROR(VLOOKUP(A94,Indata!K:X,13,0),0)</f>
        <v>-512000</v>
      </c>
      <c r="E94" s="237">
        <v>4</v>
      </c>
      <c r="F94" s="92">
        <v>0.03</v>
      </c>
      <c r="G94" s="85">
        <f>IFERROR(VLOOKUP(A94,Indata!K:X,14,0),0)</f>
        <v>-537814</v>
      </c>
      <c r="H94" s="76">
        <f>IF(I94=0,(C94*E94)*(1+F94),I94)</f>
        <v>-537000</v>
      </c>
      <c r="I94" s="93">
        <v>-537000</v>
      </c>
    </row>
    <row r="95" spans="1:9" ht="15">
      <c r="A95" s="73">
        <v>4088</v>
      </c>
      <c r="B95" s="73" t="s">
        <v>156</v>
      </c>
      <c r="C95" s="85"/>
      <c r="D95" s="85">
        <f>IFERROR(VLOOKUP(A95,Indata!K:X,13,0),0)</f>
        <v>0</v>
      </c>
      <c r="E95" s="85"/>
      <c r="F95" s="75"/>
      <c r="G95" s="85">
        <f>SUM(G96:G105)</f>
        <v>0</v>
      </c>
      <c r="H95" s="76">
        <f>IF(I95=0,(G95),I95)</f>
        <v>0</v>
      </c>
      <c r="I95" s="93"/>
    </row>
    <row r="96" spans="1:9" ht="15">
      <c r="A96" s="73"/>
      <c r="B96" s="236" t="s">
        <v>345</v>
      </c>
      <c r="C96" s="94">
        <v>0</v>
      </c>
      <c r="D96" s="85"/>
      <c r="E96" s="237">
        <v>4</v>
      </c>
      <c r="F96" s="92">
        <v>0.03</v>
      </c>
      <c r="G96" s="96">
        <f t="shared" ref="G96:G105" si="4">+((C96*E96)*(F96+1))</f>
        <v>0</v>
      </c>
      <c r="H96" s="74"/>
      <c r="I96" s="93"/>
    </row>
    <row r="97" spans="1:9" ht="15">
      <c r="A97" s="73"/>
      <c r="B97" s="236" t="s">
        <v>346</v>
      </c>
      <c r="C97" s="94">
        <v>0</v>
      </c>
      <c r="D97" s="85"/>
      <c r="E97" s="237">
        <v>4</v>
      </c>
      <c r="F97" s="92">
        <v>0.03</v>
      </c>
      <c r="G97" s="96">
        <f t="shared" si="4"/>
        <v>0</v>
      </c>
      <c r="H97" s="74"/>
      <c r="I97" s="93"/>
    </row>
    <row r="98" spans="1:9" ht="15">
      <c r="A98" s="73"/>
      <c r="B98" s="236" t="s">
        <v>316</v>
      </c>
      <c r="C98" s="94">
        <v>0</v>
      </c>
      <c r="D98" s="85"/>
      <c r="E98" s="237">
        <v>1</v>
      </c>
      <c r="F98" s="92">
        <v>0.03</v>
      </c>
      <c r="G98" s="96">
        <f t="shared" si="4"/>
        <v>0</v>
      </c>
      <c r="H98" s="74"/>
      <c r="I98" s="93"/>
    </row>
    <row r="99" spans="1:9" ht="15">
      <c r="A99" s="73"/>
      <c r="B99" s="236" t="s">
        <v>316</v>
      </c>
      <c r="C99" s="94">
        <v>0</v>
      </c>
      <c r="D99" s="85"/>
      <c r="E99" s="237">
        <v>1</v>
      </c>
      <c r="F99" s="92">
        <v>0.03</v>
      </c>
      <c r="G99" s="96">
        <f t="shared" si="4"/>
        <v>0</v>
      </c>
      <c r="H99" s="74"/>
      <c r="I99" s="93"/>
    </row>
    <row r="100" spans="1:9" ht="15">
      <c r="A100" s="73"/>
      <c r="B100" s="236" t="s">
        <v>316</v>
      </c>
      <c r="C100" s="94">
        <v>0</v>
      </c>
      <c r="D100" s="85"/>
      <c r="E100" s="237">
        <v>1</v>
      </c>
      <c r="F100" s="92">
        <v>0.03</v>
      </c>
      <c r="G100" s="96">
        <f t="shared" si="4"/>
        <v>0</v>
      </c>
      <c r="H100" s="74"/>
      <c r="I100" s="93"/>
    </row>
    <row r="101" spans="1:9" ht="15">
      <c r="A101" s="73"/>
      <c r="B101" s="236" t="s">
        <v>316</v>
      </c>
      <c r="C101" s="94">
        <v>0</v>
      </c>
      <c r="D101" s="85"/>
      <c r="E101" s="237">
        <v>1</v>
      </c>
      <c r="F101" s="92">
        <v>0.03</v>
      </c>
      <c r="G101" s="96">
        <f t="shared" si="4"/>
        <v>0</v>
      </c>
      <c r="H101" s="74"/>
      <c r="I101" s="93"/>
    </row>
    <row r="102" spans="1:9" ht="15">
      <c r="A102" s="73"/>
      <c r="B102" s="236" t="s">
        <v>316</v>
      </c>
      <c r="C102" s="94">
        <v>0</v>
      </c>
      <c r="D102" s="85"/>
      <c r="E102" s="237">
        <v>1</v>
      </c>
      <c r="F102" s="92">
        <v>0.03</v>
      </c>
      <c r="G102" s="96">
        <f t="shared" si="4"/>
        <v>0</v>
      </c>
      <c r="H102" s="74"/>
      <c r="I102" s="93"/>
    </row>
    <row r="103" spans="1:9" ht="15">
      <c r="A103" s="73"/>
      <c r="B103" s="236" t="s">
        <v>316</v>
      </c>
      <c r="C103" s="94">
        <v>0</v>
      </c>
      <c r="D103" s="85"/>
      <c r="E103" s="237">
        <v>1</v>
      </c>
      <c r="F103" s="92">
        <v>0.03</v>
      </c>
      <c r="G103" s="96">
        <f t="shared" si="4"/>
        <v>0</v>
      </c>
      <c r="H103" s="74"/>
      <c r="I103" s="93"/>
    </row>
    <row r="104" spans="1:9" ht="15">
      <c r="A104" s="73"/>
      <c r="B104" s="236" t="s">
        <v>316</v>
      </c>
      <c r="C104" s="94">
        <v>0</v>
      </c>
      <c r="D104" s="85"/>
      <c r="E104" s="237">
        <v>1</v>
      </c>
      <c r="F104" s="92">
        <v>0.03</v>
      </c>
      <c r="G104" s="96">
        <f t="shared" si="4"/>
        <v>0</v>
      </c>
      <c r="H104" s="74"/>
      <c r="I104" s="93"/>
    </row>
    <row r="105" spans="1:9" ht="15">
      <c r="A105" s="73"/>
      <c r="B105" s="236" t="s">
        <v>316</v>
      </c>
      <c r="C105" s="94">
        <v>0</v>
      </c>
      <c r="D105" s="85"/>
      <c r="E105" s="237">
        <v>1</v>
      </c>
      <c r="F105" s="92">
        <v>0.03</v>
      </c>
      <c r="G105" s="96">
        <f t="shared" si="4"/>
        <v>0</v>
      </c>
      <c r="H105" s="74"/>
      <c r="I105" s="93"/>
    </row>
    <row r="106" spans="1:9" ht="15">
      <c r="A106" s="57" t="s">
        <v>213</v>
      </c>
      <c r="B106" s="58"/>
      <c r="C106" s="58"/>
      <c r="D106" s="58"/>
      <c r="E106" s="58"/>
      <c r="F106" s="58"/>
      <c r="G106" s="58"/>
      <c r="H106" s="293">
        <f>SUM(H78:H95)</f>
        <v>-1063000</v>
      </c>
      <c r="I106" s="295"/>
    </row>
    <row r="107" spans="1:9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ht="15.75">
      <c r="A110" s="67" t="s">
        <v>239</v>
      </c>
      <c r="B110" s="66"/>
      <c r="C110" s="66"/>
      <c r="D110" s="66"/>
      <c r="E110" s="66"/>
      <c r="F110" s="66"/>
      <c r="G110" s="66"/>
      <c r="H110" s="66"/>
      <c r="I110" s="66"/>
    </row>
    <row r="111" spans="1:9" ht="15">
      <c r="A111" s="56" t="s">
        <v>8</v>
      </c>
      <c r="B111" s="56" t="s">
        <v>210</v>
      </c>
      <c r="C111" s="56" t="s">
        <v>60</v>
      </c>
      <c r="D111" s="56" t="s">
        <v>64</v>
      </c>
      <c r="E111" s="56" t="s">
        <v>216</v>
      </c>
      <c r="F111" s="56" t="s">
        <v>211</v>
      </c>
      <c r="G111" s="56"/>
      <c r="H111" s="56" t="s">
        <v>63</v>
      </c>
      <c r="I111" s="56" t="s">
        <v>212</v>
      </c>
    </row>
    <row r="112" spans="1:9" ht="15">
      <c r="A112" s="73">
        <v>4110</v>
      </c>
      <c r="B112" s="73" t="s">
        <v>129</v>
      </c>
      <c r="C112" s="85">
        <f>IFERROR(VLOOKUP(A112,Indata!K:X,11,0),0)</f>
        <v>-20071.5</v>
      </c>
      <c r="D112" s="85">
        <f>IFERROR(VLOOKUP(A112,Indata!K:X,13,0),0)</f>
        <v>0</v>
      </c>
      <c r="E112" s="85">
        <f>IFERROR(VLOOKUP(A112,Indata!K:X,14,0),0)</f>
        <v>0</v>
      </c>
      <c r="F112" s="92">
        <v>0.03</v>
      </c>
      <c r="G112" s="74"/>
      <c r="H112" s="76">
        <f>IF(I112=0,E112*(1+F112),I112)</f>
        <v>0</v>
      </c>
      <c r="I112" s="93"/>
    </row>
    <row r="113" spans="1:9" ht="15">
      <c r="A113" s="73">
        <v>4120</v>
      </c>
      <c r="B113" s="73" t="s">
        <v>130</v>
      </c>
      <c r="C113" s="85">
        <f>IFERROR(VLOOKUP(A113,Indata!K:X,11,0),0)</f>
        <v>-7945</v>
      </c>
      <c r="D113" s="85">
        <f>IFERROR(VLOOKUP(A113,Indata!K:X,13,0),0)</f>
        <v>-5000</v>
      </c>
      <c r="E113" s="85">
        <f>IFERROR(VLOOKUP(A113,Indata!K:X,14,0),0)</f>
        <v>0</v>
      </c>
      <c r="F113" s="92">
        <v>0.03</v>
      </c>
      <c r="G113" s="74"/>
      <c r="H113" s="76">
        <f t="shared" ref="H113:H131" si="5">IF(I113=0,E113*(1+F113),I113)</f>
        <v>-5000</v>
      </c>
      <c r="I113" s="93">
        <v>-5000</v>
      </c>
    </row>
    <row r="114" spans="1:9" ht="15">
      <c r="A114" s="73">
        <v>4134</v>
      </c>
      <c r="B114" s="73" t="s">
        <v>131</v>
      </c>
      <c r="C114" s="85">
        <f>IFERROR(VLOOKUP(A114,Indata!K:X,11,0),0)</f>
        <v>-32072</v>
      </c>
      <c r="D114" s="85">
        <f>IFERROR(VLOOKUP(A114,Indata!K:X,13,0),0)</f>
        <v>-60000</v>
      </c>
      <c r="E114" s="85">
        <f>IFERROR(VLOOKUP(A114,Indata!K:X,14,0),0)</f>
        <v>-57192</v>
      </c>
      <c r="F114" s="92">
        <v>0.03</v>
      </c>
      <c r="G114" s="74"/>
      <c r="H114" s="76">
        <f t="shared" si="5"/>
        <v>-60000</v>
      </c>
      <c r="I114" s="93">
        <v>-60000</v>
      </c>
    </row>
    <row r="115" spans="1:9" ht="15">
      <c r="A115" s="73">
        <v>4140</v>
      </c>
      <c r="B115" s="73" t="s">
        <v>132</v>
      </c>
      <c r="C115" s="85">
        <f>IFERROR(VLOOKUP(A115,Indata!K:X,11,0),0)</f>
        <v>0</v>
      </c>
      <c r="D115" s="85">
        <f>IFERROR(VLOOKUP(A115,Indata!K:X,13,0),0)</f>
        <v>0</v>
      </c>
      <c r="E115" s="85">
        <f>IFERROR(VLOOKUP(A115,Indata!K:X,14,0),0)</f>
        <v>0</v>
      </c>
      <c r="F115" s="92">
        <v>0.03</v>
      </c>
      <c r="G115" s="74"/>
      <c r="H115" s="76">
        <f t="shared" si="5"/>
        <v>0</v>
      </c>
      <c r="I115" s="93"/>
    </row>
    <row r="116" spans="1:9" s="204" customFormat="1" ht="15">
      <c r="A116" s="73">
        <v>4141</v>
      </c>
      <c r="B116" s="73" t="s">
        <v>361</v>
      </c>
      <c r="C116" s="85">
        <f>IFERROR(VLOOKUP(A116,Indata!K:X,11,0),0)</f>
        <v>0</v>
      </c>
      <c r="D116" s="85">
        <f>IFERROR(VLOOKUP(A116,Indata!K:X,13,0),0)</f>
        <v>-50000</v>
      </c>
      <c r="E116" s="85">
        <f>IFERROR(VLOOKUP(A116,Indata!K:X,14,0),0)</f>
        <v>0</v>
      </c>
      <c r="F116" s="92">
        <v>0.03</v>
      </c>
      <c r="G116" s="74"/>
      <c r="H116" s="76">
        <f t="shared" si="5"/>
        <v>-50000</v>
      </c>
      <c r="I116" s="93">
        <v>-50000</v>
      </c>
    </row>
    <row r="117" spans="1:9" s="204" customFormat="1" ht="15">
      <c r="A117" s="73">
        <v>4143</v>
      </c>
      <c r="B117" s="73" t="s">
        <v>362</v>
      </c>
      <c r="C117" s="85">
        <f>IFERROR(VLOOKUP(A117,Indata!K:X,11,0),0)</f>
        <v>-2076</v>
      </c>
      <c r="D117" s="85">
        <f>IFERROR(VLOOKUP(A117,Indata!K:X,13,0),0)</f>
        <v>-50000</v>
      </c>
      <c r="E117" s="85">
        <f>IFERROR(VLOOKUP(A117,Indata!K:X,14,0),0)</f>
        <v>-36687</v>
      </c>
      <c r="F117" s="92">
        <v>0.03</v>
      </c>
      <c r="G117" s="74"/>
      <c r="H117" s="76">
        <f t="shared" si="5"/>
        <v>-50000</v>
      </c>
      <c r="I117" s="93">
        <v>-50000</v>
      </c>
    </row>
    <row r="118" spans="1:9" s="204" customFormat="1" ht="15">
      <c r="A118" s="73">
        <v>4144</v>
      </c>
      <c r="B118" s="73" t="s">
        <v>363</v>
      </c>
      <c r="C118" s="85">
        <f>IFERROR(VLOOKUP(A118,Indata!K:X,11,0),0)</f>
        <v>0</v>
      </c>
      <c r="D118" s="85">
        <f>IFERROR(VLOOKUP(A118,Indata!K:X,13,0),0)</f>
        <v>0</v>
      </c>
      <c r="E118" s="85">
        <f>IFERROR(VLOOKUP(A118,Indata!K:X,14,0),0)</f>
        <v>0</v>
      </c>
      <c r="F118" s="92">
        <v>0.03</v>
      </c>
      <c r="G118" s="74"/>
      <c r="H118" s="76">
        <f t="shared" si="5"/>
        <v>0</v>
      </c>
      <c r="I118" s="93"/>
    </row>
    <row r="119" spans="1:9" s="204" customFormat="1" ht="15">
      <c r="A119" s="73">
        <v>4146</v>
      </c>
      <c r="B119" s="73" t="s">
        <v>364</v>
      </c>
      <c r="C119" s="85">
        <f>IFERROR(VLOOKUP(A119,Indata!K:X,11,0),0)</f>
        <v>-27104</v>
      </c>
      <c r="D119" s="85">
        <f>IFERROR(VLOOKUP(A119,Indata!K:X,13,0),0)</f>
        <v>-35000</v>
      </c>
      <c r="E119" s="85">
        <f>IFERROR(VLOOKUP(A119,Indata!K:X,14,0),0)</f>
        <v>-33564</v>
      </c>
      <c r="F119" s="92">
        <v>0.03</v>
      </c>
      <c r="G119" s="74"/>
      <c r="H119" s="76">
        <f t="shared" si="5"/>
        <v>-35000</v>
      </c>
      <c r="I119" s="93">
        <v>-35000</v>
      </c>
    </row>
    <row r="120" spans="1:9" ht="15">
      <c r="A120" s="73">
        <v>4149</v>
      </c>
      <c r="B120" s="73" t="s">
        <v>137</v>
      </c>
      <c r="C120" s="85">
        <f>IFERROR(VLOOKUP(A120,Indata!K:X,11,0),0)</f>
        <v>0</v>
      </c>
      <c r="D120" s="85">
        <f>IFERROR(VLOOKUP(A120,Indata!K:X,13,0),0)</f>
        <v>0</v>
      </c>
      <c r="E120" s="85">
        <f>IFERROR(VLOOKUP(A120,Indata!K:X,14,0),0)</f>
        <v>0</v>
      </c>
      <c r="F120" s="92">
        <v>0.03</v>
      </c>
      <c r="G120" s="74"/>
      <c r="H120" s="76">
        <f t="shared" si="5"/>
        <v>0</v>
      </c>
      <c r="I120" s="93"/>
    </row>
    <row r="121" spans="1:9" ht="15">
      <c r="A121" s="73">
        <v>4150</v>
      </c>
      <c r="B121" s="73" t="s">
        <v>133</v>
      </c>
      <c r="C121" s="85">
        <f>IFERROR(VLOOKUP(A121,Indata!K:X,11,0),0)</f>
        <v>-84115.13</v>
      </c>
      <c r="D121" s="85">
        <f>IFERROR(VLOOKUP(A121,Indata!K:X,13,0),0)</f>
        <v>-350000</v>
      </c>
      <c r="E121" s="85">
        <f>IFERROR(VLOOKUP(A121,Indata!K:X,14,0),0)</f>
        <v>-375219</v>
      </c>
      <c r="F121" s="92">
        <v>0.03</v>
      </c>
      <c r="G121" s="74"/>
      <c r="H121" s="76">
        <f t="shared" si="5"/>
        <v>-350000</v>
      </c>
      <c r="I121" s="93">
        <v>-350000</v>
      </c>
    </row>
    <row r="122" spans="1:9" s="204" customFormat="1" ht="15">
      <c r="A122" s="73">
        <v>4155</v>
      </c>
      <c r="B122" s="73" t="s">
        <v>365</v>
      </c>
      <c r="C122" s="85">
        <f>IFERROR(VLOOKUP(A122,Indata!K:X,11,0),0)</f>
        <v>0</v>
      </c>
      <c r="D122" s="85">
        <f>IFERROR(VLOOKUP(A122,Indata!K:X,13,0),0)</f>
        <v>0</v>
      </c>
      <c r="E122" s="85">
        <f>IFERROR(VLOOKUP(A122,Indata!K:X,14,0),0)</f>
        <v>0</v>
      </c>
      <c r="F122" s="92">
        <v>0.03</v>
      </c>
      <c r="G122" s="74"/>
      <c r="H122" s="76">
        <f t="shared" si="5"/>
        <v>0</v>
      </c>
      <c r="I122" s="93"/>
    </row>
    <row r="123" spans="1:9" ht="15">
      <c r="A123" s="73">
        <v>4160</v>
      </c>
      <c r="B123" s="73" t="s">
        <v>134</v>
      </c>
      <c r="C123" s="85">
        <f>IFERROR(VLOOKUP(A123,Indata!K:X,11,0),0)</f>
        <v>-40082</v>
      </c>
      <c r="D123" s="85">
        <f>IFERROR(VLOOKUP(A123,Indata!K:X,13,0),0)</f>
        <v>-120000</v>
      </c>
      <c r="E123" s="85">
        <f>IFERROR(VLOOKUP(A123,Indata!K:X,14,0),0)</f>
        <v>-148020</v>
      </c>
      <c r="F123" s="92">
        <v>0.03</v>
      </c>
      <c r="G123" s="74"/>
      <c r="H123" s="76">
        <f t="shared" si="5"/>
        <v>-120000</v>
      </c>
      <c r="I123" s="93">
        <v>-120000</v>
      </c>
    </row>
    <row r="124" spans="1:9" s="204" customFormat="1" ht="15">
      <c r="A124" s="73">
        <v>4163</v>
      </c>
      <c r="B124" s="73" t="s">
        <v>366</v>
      </c>
      <c r="C124" s="85">
        <f>IFERROR(VLOOKUP(A124,Indata!K:X,11,0),0)</f>
        <v>0</v>
      </c>
      <c r="D124" s="85">
        <f>IFERROR(VLOOKUP(A124,Indata!K:X,13,0),0)</f>
        <v>0</v>
      </c>
      <c r="E124" s="85">
        <f>IFERROR(VLOOKUP(A124,Indata!K:X,14,0),0)</f>
        <v>0</v>
      </c>
      <c r="F124" s="92">
        <v>0.03</v>
      </c>
      <c r="G124" s="74"/>
      <c r="H124" s="76">
        <f t="shared" si="5"/>
        <v>0</v>
      </c>
      <c r="I124" s="93"/>
    </row>
    <row r="125" spans="1:9" s="204" customFormat="1" ht="15">
      <c r="A125" s="73">
        <v>4164</v>
      </c>
      <c r="B125" s="73" t="s">
        <v>367</v>
      </c>
      <c r="C125" s="85">
        <f>IFERROR(VLOOKUP(A125,Indata!K:X,11,0),0)</f>
        <v>0</v>
      </c>
      <c r="D125" s="85">
        <f>IFERROR(VLOOKUP(A125,Indata!K:X,13,0),0)</f>
        <v>0</v>
      </c>
      <c r="E125" s="85">
        <f>IFERROR(VLOOKUP(A125,Indata!K:X,14,0),0)</f>
        <v>0</v>
      </c>
      <c r="F125" s="92">
        <v>0.03</v>
      </c>
      <c r="G125" s="74"/>
      <c r="H125" s="76">
        <f t="shared" si="5"/>
        <v>0</v>
      </c>
      <c r="I125" s="93"/>
    </row>
    <row r="126" spans="1:9" s="204" customFormat="1" ht="15">
      <c r="A126" s="73">
        <v>4169</v>
      </c>
      <c r="B126" s="73" t="s">
        <v>368</v>
      </c>
      <c r="C126" s="85">
        <f>IFERROR(VLOOKUP(A126,Indata!K:X,11,0),0)</f>
        <v>0</v>
      </c>
      <c r="D126" s="85">
        <f>IFERROR(VLOOKUP(A126,Indata!K:X,13,0),0)</f>
        <v>0</v>
      </c>
      <c r="E126" s="85">
        <f>IFERROR(VLOOKUP(A126,Indata!K:X,14,0),0)</f>
        <v>0</v>
      </c>
      <c r="F126" s="92">
        <v>0.03</v>
      </c>
      <c r="G126" s="74"/>
      <c r="H126" s="76">
        <f t="shared" si="5"/>
        <v>0</v>
      </c>
      <c r="I126" s="93"/>
    </row>
    <row r="127" spans="1:9" ht="15">
      <c r="A127" s="73">
        <v>4170</v>
      </c>
      <c r="B127" s="73" t="s">
        <v>135</v>
      </c>
      <c r="C127" s="85">
        <f>IFERROR(VLOOKUP(A127,Indata!K:X,11,0),0)</f>
        <v>-10685</v>
      </c>
      <c r="D127" s="85">
        <f>IFERROR(VLOOKUP(A127,Indata!K:X,13,0),0)</f>
        <v>-30000</v>
      </c>
      <c r="E127" s="85">
        <f>IFERROR(VLOOKUP(A127,Indata!K:X,14,0),0)</f>
        <v>-18940</v>
      </c>
      <c r="F127" s="92">
        <v>0.03</v>
      </c>
      <c r="G127" s="74"/>
      <c r="H127" s="76">
        <f t="shared" si="5"/>
        <v>-30000</v>
      </c>
      <c r="I127" s="93">
        <v>-30000</v>
      </c>
    </row>
    <row r="128" spans="1:9" s="204" customFormat="1" ht="15">
      <c r="A128" s="73">
        <v>4171</v>
      </c>
      <c r="B128" s="73" t="s">
        <v>369</v>
      </c>
      <c r="C128" s="85">
        <f>IFERROR(VLOOKUP(A128,Indata!K:X,11,0),0)</f>
        <v>0</v>
      </c>
      <c r="D128" s="85">
        <f>IFERROR(VLOOKUP(A128,Indata!K:X,13,0),0)</f>
        <v>0</v>
      </c>
      <c r="E128" s="85">
        <f>IFERROR(VLOOKUP(A128,Indata!K:X,14,0),0)</f>
        <v>0</v>
      </c>
      <c r="F128" s="92">
        <v>0.03</v>
      </c>
      <c r="G128" s="74"/>
      <c r="H128" s="76">
        <f t="shared" si="5"/>
        <v>0</v>
      </c>
      <c r="I128" s="93"/>
    </row>
    <row r="129" spans="1:9" ht="15">
      <c r="A129" s="73">
        <v>4181</v>
      </c>
      <c r="B129" s="73" t="s">
        <v>136</v>
      </c>
      <c r="C129" s="85">
        <f>IFERROR(VLOOKUP(A129,Indata!K:X,11,0),0)</f>
        <v>0</v>
      </c>
      <c r="D129" s="85">
        <f>IFERROR(VLOOKUP(A129,Indata!K:X,13,0),0)</f>
        <v>-150000</v>
      </c>
      <c r="E129" s="85">
        <f>IFERROR(VLOOKUP(A129,Indata!K:X,14,0),0)</f>
        <v>-229114</v>
      </c>
      <c r="F129" s="92">
        <v>0.03</v>
      </c>
      <c r="G129" s="74"/>
      <c r="H129" s="76">
        <f t="shared" si="5"/>
        <v>-150000</v>
      </c>
      <c r="I129" s="93">
        <v>-150000</v>
      </c>
    </row>
    <row r="130" spans="1:9" s="204" customFormat="1" ht="15">
      <c r="A130" s="73">
        <v>4190</v>
      </c>
      <c r="B130" s="73" t="s">
        <v>370</v>
      </c>
      <c r="C130" s="85">
        <f>IFERROR(VLOOKUP(A130,Indata!K:X,11,0),0)</f>
        <v>0</v>
      </c>
      <c r="D130" s="85">
        <f>IFERROR(VLOOKUP(A130,Indata!K:X,13,0),0)</f>
        <v>0</v>
      </c>
      <c r="E130" s="85">
        <f>IFERROR(VLOOKUP(A130,Indata!K:X,14,0),0)</f>
        <v>0</v>
      </c>
      <c r="F130" s="92">
        <v>0.03</v>
      </c>
      <c r="G130" s="74"/>
      <c r="H130" s="76">
        <f t="shared" si="5"/>
        <v>0</v>
      </c>
      <c r="I130" s="93"/>
    </row>
    <row r="131" spans="1:9" ht="15">
      <c r="A131" s="73">
        <v>4195</v>
      </c>
      <c r="B131" s="73" t="s">
        <v>43</v>
      </c>
      <c r="C131" s="85">
        <f>IFERROR(VLOOKUP(A131,Indata!K:X,11,0),0)</f>
        <v>-5655.5</v>
      </c>
      <c r="D131" s="85">
        <f>IFERROR(VLOOKUP(A131,Indata!K:X,13,0),0)</f>
        <v>-5000</v>
      </c>
      <c r="E131" s="85">
        <f>IFERROR(VLOOKUP(A131,Indata!K:X,14,0),0)</f>
        <v>-2536</v>
      </c>
      <c r="F131" s="92">
        <v>0.03</v>
      </c>
      <c r="G131" s="74"/>
      <c r="H131" s="76">
        <f t="shared" si="5"/>
        <v>-5000</v>
      </c>
      <c r="I131" s="93">
        <v>-5000</v>
      </c>
    </row>
    <row r="132" spans="1:9" ht="15">
      <c r="A132" s="57" t="s">
        <v>213</v>
      </c>
      <c r="B132" s="58"/>
      <c r="C132" s="58"/>
      <c r="D132" s="58"/>
      <c r="E132" s="58"/>
      <c r="F132" s="58"/>
      <c r="G132" s="58"/>
      <c r="H132" s="293">
        <f>SUM(H112:H131)</f>
        <v>-855000</v>
      </c>
      <c r="I132" s="294"/>
    </row>
    <row r="133" spans="1:9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ht="15.75">
      <c r="A136" s="67" t="s">
        <v>240</v>
      </c>
      <c r="B136" s="66"/>
      <c r="C136" s="66"/>
      <c r="D136" s="66"/>
      <c r="E136" s="66"/>
      <c r="F136" s="66"/>
      <c r="G136" s="66"/>
      <c r="H136" s="66"/>
      <c r="I136" s="66"/>
    </row>
    <row r="137" spans="1:9" ht="15">
      <c r="A137" s="56" t="s">
        <v>8</v>
      </c>
      <c r="B137" s="56" t="s">
        <v>210</v>
      </c>
      <c r="C137" s="56" t="s">
        <v>60</v>
      </c>
      <c r="D137" s="56" t="s">
        <v>64</v>
      </c>
      <c r="E137" s="56" t="s">
        <v>223</v>
      </c>
      <c r="F137" s="56" t="s">
        <v>217</v>
      </c>
      <c r="G137" s="56" t="s">
        <v>224</v>
      </c>
      <c r="H137" s="56" t="s">
        <v>63</v>
      </c>
      <c r="I137" s="56" t="s">
        <v>212</v>
      </c>
    </row>
    <row r="138" spans="1:9" ht="15">
      <c r="A138" s="73">
        <v>4310</v>
      </c>
      <c r="B138" s="73" t="s">
        <v>146</v>
      </c>
      <c r="C138" s="77"/>
      <c r="D138" s="82">
        <f>IFERROR(VLOOKUP(A138,Indata!K:X,13,0),0)</f>
        <v>-711000</v>
      </c>
      <c r="E138" s="74"/>
      <c r="F138" s="79"/>
      <c r="G138" s="78"/>
      <c r="H138" s="80">
        <f>IF(I138=0,C140*(1+F140),I138)</f>
        <v>-730000</v>
      </c>
      <c r="I138" s="93">
        <v>-730000</v>
      </c>
    </row>
    <row r="139" spans="1:9" ht="15">
      <c r="A139" s="79"/>
      <c r="B139" s="81" t="s">
        <v>220</v>
      </c>
      <c r="C139" s="85">
        <f>IFERROR(VLOOKUP(A138,Indata!K:X,11,0),0)</f>
        <v>-472213.75</v>
      </c>
      <c r="D139" s="82"/>
      <c r="E139" s="95">
        <v>9</v>
      </c>
      <c r="F139" s="92">
        <v>0.03</v>
      </c>
      <c r="G139" s="82">
        <f>+((C139/E139)*12)*(1+F139)</f>
        <v>-648506.88333333342</v>
      </c>
      <c r="H139" s="80"/>
      <c r="I139" s="93"/>
    </row>
    <row r="140" spans="1:9" ht="15">
      <c r="A140" s="79"/>
      <c r="B140" s="81" t="s">
        <v>221</v>
      </c>
      <c r="C140" s="82">
        <f>IFERROR(VLOOKUP(A138,Indata!K:X,14,0),0)</f>
        <v>-691170</v>
      </c>
      <c r="D140" s="82"/>
      <c r="E140" s="82"/>
      <c r="F140" s="92">
        <v>0.03</v>
      </c>
      <c r="G140" s="82">
        <f>(C140*F140)+C140</f>
        <v>-711905.1</v>
      </c>
      <c r="H140" s="80"/>
      <c r="I140" s="93"/>
    </row>
    <row r="141" spans="1:9" ht="15">
      <c r="A141" s="79"/>
      <c r="B141" s="81" t="s">
        <v>222</v>
      </c>
      <c r="C141" s="95">
        <v>0</v>
      </c>
      <c r="D141" s="82"/>
      <c r="E141" s="82"/>
      <c r="F141" s="92">
        <v>0.03</v>
      </c>
      <c r="G141" s="82">
        <f>+C141*(1+F141)</f>
        <v>0</v>
      </c>
      <c r="H141" s="80"/>
      <c r="I141" s="93"/>
    </row>
    <row r="142" spans="1:9" ht="15">
      <c r="A142" s="57" t="s">
        <v>213</v>
      </c>
      <c r="B142" s="58"/>
      <c r="C142" s="58"/>
      <c r="D142" s="58"/>
      <c r="E142" s="58"/>
      <c r="F142" s="58"/>
      <c r="G142" s="59"/>
      <c r="H142" s="293">
        <f>SUM(H138:H141)</f>
        <v>-730000</v>
      </c>
      <c r="I142" s="295"/>
    </row>
    <row r="143" spans="1:9">
      <c r="A143" s="66"/>
      <c r="B143" s="66"/>
      <c r="C143" s="66"/>
      <c r="D143" s="66"/>
      <c r="E143" s="66"/>
      <c r="F143" s="66"/>
      <c r="G143" s="68"/>
      <c r="H143" s="68"/>
      <c r="I143" s="68"/>
    </row>
    <row r="144" spans="1:9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ht="15.75">
      <c r="A146" s="67" t="s">
        <v>241</v>
      </c>
      <c r="B146" s="66"/>
      <c r="C146" s="66"/>
      <c r="D146" s="66"/>
      <c r="E146" s="66"/>
      <c r="F146" s="66"/>
      <c r="G146" s="66"/>
      <c r="H146" s="66"/>
      <c r="I146" s="66"/>
    </row>
    <row r="147" spans="1:9" ht="15">
      <c r="A147" s="56" t="s">
        <v>8</v>
      </c>
      <c r="B147" s="56" t="s">
        <v>210</v>
      </c>
      <c r="C147" s="56" t="s">
        <v>60</v>
      </c>
      <c r="D147" s="56" t="s">
        <v>64</v>
      </c>
      <c r="E147" s="56" t="s">
        <v>223</v>
      </c>
      <c r="F147" s="56" t="s">
        <v>217</v>
      </c>
      <c r="G147" s="56" t="s">
        <v>224</v>
      </c>
      <c r="H147" s="56" t="s">
        <v>63</v>
      </c>
      <c r="I147" s="56" t="s">
        <v>212</v>
      </c>
    </row>
    <row r="148" spans="1:9" ht="15">
      <c r="A148" s="73">
        <v>4322</v>
      </c>
      <c r="B148" s="73" t="s">
        <v>147</v>
      </c>
      <c r="C148" s="85"/>
      <c r="D148" s="82">
        <f>IFERROR(VLOOKUP(A148,Indata!K:X,13,0),0)</f>
        <v>0</v>
      </c>
      <c r="E148" s="74"/>
      <c r="F148" s="84"/>
      <c r="G148" s="85"/>
      <c r="H148" s="76">
        <f>IF(I148=0,C150*(1+F150),I148)</f>
        <v>0</v>
      </c>
      <c r="I148" s="93"/>
    </row>
    <row r="149" spans="1:9" ht="15">
      <c r="A149" s="73"/>
      <c r="B149" s="81" t="s">
        <v>220</v>
      </c>
      <c r="C149" s="85">
        <f>IFERROR(VLOOKUP(A148,Indata!K:X,11,0),0)</f>
        <v>0</v>
      </c>
      <c r="D149" s="74"/>
      <c r="E149" s="95">
        <v>9</v>
      </c>
      <c r="F149" s="92">
        <v>0.03</v>
      </c>
      <c r="G149" s="85">
        <f>+((C149/E149)*12)*(1+F149)</f>
        <v>0</v>
      </c>
      <c r="H149" s="76"/>
      <c r="I149" s="93"/>
    </row>
    <row r="150" spans="1:9" ht="15">
      <c r="A150" s="73"/>
      <c r="B150" s="81" t="s">
        <v>221</v>
      </c>
      <c r="C150" s="82">
        <f>IFERROR(VLOOKUP(A148,Indata!K:X,14,0),0)</f>
        <v>0</v>
      </c>
      <c r="D150" s="84"/>
      <c r="E150" s="84"/>
      <c r="F150" s="92">
        <v>0.03</v>
      </c>
      <c r="G150" s="82">
        <f>(C150*F150)+C150</f>
        <v>0</v>
      </c>
      <c r="H150" s="76"/>
      <c r="I150" s="93"/>
    </row>
    <row r="151" spans="1:9" s="204" customFormat="1" ht="15">
      <c r="A151" s="73"/>
      <c r="B151" s="81" t="s">
        <v>331</v>
      </c>
      <c r="C151" s="95">
        <v>0</v>
      </c>
      <c r="D151" s="84"/>
      <c r="E151" s="84"/>
      <c r="F151" s="92">
        <v>0.03</v>
      </c>
      <c r="G151" s="82">
        <f>+(C149+C151)*(1+F151)</f>
        <v>0</v>
      </c>
      <c r="H151" s="76"/>
      <c r="I151" s="93"/>
    </row>
    <row r="152" spans="1:9" s="204" customFormat="1" ht="15">
      <c r="A152" s="73"/>
      <c r="B152" s="81" t="s">
        <v>222</v>
      </c>
      <c r="C152" s="95">
        <v>0</v>
      </c>
      <c r="D152" s="84"/>
      <c r="E152" s="84"/>
      <c r="F152" s="83"/>
      <c r="G152" s="82">
        <f>C152*(1+F152)</f>
        <v>0</v>
      </c>
      <c r="H152" s="76"/>
      <c r="I152" s="93"/>
    </row>
    <row r="153" spans="1:9" ht="15">
      <c r="A153" s="73">
        <v>4323</v>
      </c>
      <c r="B153" s="73" t="s">
        <v>148</v>
      </c>
      <c r="C153" s="85"/>
      <c r="D153" s="82">
        <f>IFERROR(VLOOKUP(A153,Indata!K:X,13,0),0)</f>
        <v>-1910000</v>
      </c>
      <c r="E153" s="74"/>
      <c r="F153" s="84"/>
      <c r="G153" s="85"/>
      <c r="H153" s="76">
        <f>IF(I153=0,C155*(1+F155),I153)</f>
        <v>-1974572.83</v>
      </c>
      <c r="I153" s="93"/>
    </row>
    <row r="154" spans="1:9" ht="15">
      <c r="A154" s="73"/>
      <c r="B154" s="81" t="s">
        <v>220</v>
      </c>
      <c r="C154" s="85">
        <f>IFERROR(VLOOKUP(A153,Indata!K:X,11,0),0)</f>
        <v>-1192881</v>
      </c>
      <c r="D154" s="74"/>
      <c r="E154" s="95">
        <v>9</v>
      </c>
      <c r="F154" s="92">
        <v>0.03</v>
      </c>
      <c r="G154" s="85">
        <f>+((C154/E154)*12)*(1+F154)</f>
        <v>-1638223.24</v>
      </c>
      <c r="H154" s="76"/>
      <c r="I154" s="93"/>
    </row>
    <row r="155" spans="1:9" ht="15">
      <c r="A155" s="73"/>
      <c r="B155" s="81" t="s">
        <v>221</v>
      </c>
      <c r="C155" s="82">
        <f>IFERROR(VLOOKUP(A153,Indata!K:X,14,0),0)</f>
        <v>-1917061</v>
      </c>
      <c r="D155" s="84"/>
      <c r="E155" s="84"/>
      <c r="F155" s="92">
        <v>0.03</v>
      </c>
      <c r="G155" s="82">
        <f>(C155*F155)+C155</f>
        <v>-1974572.83</v>
      </c>
      <c r="H155" s="76"/>
      <c r="I155" s="93"/>
    </row>
    <row r="156" spans="1:9" s="204" customFormat="1" ht="15">
      <c r="A156" s="73"/>
      <c r="B156" s="81" t="s">
        <v>331</v>
      </c>
      <c r="C156" s="95">
        <v>0</v>
      </c>
      <c r="D156" s="84"/>
      <c r="E156" s="84"/>
      <c r="F156" s="92">
        <v>0.03</v>
      </c>
      <c r="G156" s="82">
        <f>+(C154+C156)*(1+F156)</f>
        <v>-1228667.43</v>
      </c>
      <c r="H156" s="76"/>
      <c r="I156" s="93"/>
    </row>
    <row r="157" spans="1:9" s="204" customFormat="1" ht="15">
      <c r="A157" s="73"/>
      <c r="B157" s="81" t="s">
        <v>222</v>
      </c>
      <c r="C157" s="95">
        <v>0</v>
      </c>
      <c r="D157" s="84"/>
      <c r="E157" s="84"/>
      <c r="F157" s="83"/>
      <c r="G157" s="82">
        <f>C157*(1+F157)</f>
        <v>0</v>
      </c>
      <c r="H157" s="76"/>
      <c r="I157" s="93"/>
    </row>
    <row r="158" spans="1:9" ht="15">
      <c r="A158" s="57" t="s">
        <v>213</v>
      </c>
      <c r="B158" s="58"/>
      <c r="C158" s="58"/>
      <c r="D158" s="58"/>
      <c r="E158" s="58"/>
      <c r="F158" s="58"/>
      <c r="G158" s="59"/>
      <c r="H158" s="293">
        <f>SUM(H148:H153)</f>
        <v>-1974572.83</v>
      </c>
      <c r="I158" s="295"/>
    </row>
    <row r="159" spans="1:9">
      <c r="A159" s="66"/>
      <c r="B159" s="66"/>
      <c r="C159" s="66"/>
      <c r="D159" s="66"/>
      <c r="E159" s="66"/>
      <c r="F159" s="66"/>
      <c r="G159" s="68"/>
      <c r="H159" s="68"/>
      <c r="I159" s="68"/>
    </row>
    <row r="160" spans="1:9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ht="15.75">
      <c r="A162" s="67" t="s">
        <v>242</v>
      </c>
      <c r="B162" s="66"/>
      <c r="C162" s="66"/>
      <c r="D162" s="66"/>
      <c r="E162" s="66"/>
      <c r="F162" s="66"/>
      <c r="G162" s="66"/>
      <c r="H162" s="66"/>
      <c r="I162" s="66"/>
    </row>
    <row r="163" spans="1:9" ht="15">
      <c r="A163" s="56" t="s">
        <v>8</v>
      </c>
      <c r="B163" s="56" t="s">
        <v>210</v>
      </c>
      <c r="C163" s="56" t="s">
        <v>60</v>
      </c>
      <c r="D163" s="56" t="s">
        <v>64</v>
      </c>
      <c r="E163" s="56" t="s">
        <v>223</v>
      </c>
      <c r="F163" s="56" t="s">
        <v>217</v>
      </c>
      <c r="G163" s="56" t="s">
        <v>224</v>
      </c>
      <c r="H163" s="56" t="s">
        <v>63</v>
      </c>
      <c r="I163" s="56" t="s">
        <v>212</v>
      </c>
    </row>
    <row r="164" spans="1:9" ht="15">
      <c r="A164" s="73">
        <v>4330</v>
      </c>
      <c r="B164" s="73" t="s">
        <v>0</v>
      </c>
      <c r="C164" s="85"/>
      <c r="D164" s="82">
        <f>IFERROR(VLOOKUP(A164,Indata!K:X,13,0),0)</f>
        <v>-801000</v>
      </c>
      <c r="E164" s="74"/>
      <c r="F164" s="84"/>
      <c r="G164" s="84"/>
      <c r="H164" s="76">
        <f>IF(I164=0,C166*(1+F166),I164)</f>
        <v>-801000</v>
      </c>
      <c r="I164" s="93">
        <v>-801000</v>
      </c>
    </row>
    <row r="165" spans="1:9" ht="15">
      <c r="A165" s="73"/>
      <c r="B165" s="81" t="s">
        <v>220</v>
      </c>
      <c r="C165" s="85">
        <f>IFERROR(VLOOKUP(A164,Indata!K:X,11,0),0)</f>
        <v>-557789</v>
      </c>
      <c r="D165" s="74"/>
      <c r="E165" s="95">
        <v>9</v>
      </c>
      <c r="F165" s="92">
        <v>0.03</v>
      </c>
      <c r="G165" s="85">
        <f>+((C165/E165)*12)*(1+F165)</f>
        <v>-766030.22666666668</v>
      </c>
      <c r="H165" s="76"/>
      <c r="I165" s="93"/>
    </row>
    <row r="166" spans="1:9" ht="15">
      <c r="A166" s="73"/>
      <c r="B166" s="81" t="s">
        <v>221</v>
      </c>
      <c r="C166" s="82">
        <f>IFERROR(VLOOKUP(A164,Indata!K:X,14,0),0)</f>
        <v>-908827</v>
      </c>
      <c r="D166" s="84"/>
      <c r="E166" s="84"/>
      <c r="F166" s="92">
        <v>0.03</v>
      </c>
      <c r="G166" s="82">
        <f>(C166*F166)+C166</f>
        <v>-936091.81</v>
      </c>
      <c r="H166" s="76"/>
      <c r="I166" s="93"/>
    </row>
    <row r="167" spans="1:9" ht="15">
      <c r="A167" s="73"/>
      <c r="B167" s="81" t="s">
        <v>222</v>
      </c>
      <c r="C167" s="95">
        <v>0</v>
      </c>
      <c r="D167" s="84"/>
      <c r="E167" s="84"/>
      <c r="F167" s="92">
        <v>0.03</v>
      </c>
      <c r="G167" s="85">
        <f>+C167*(1+F167)</f>
        <v>0</v>
      </c>
      <c r="H167" s="76"/>
      <c r="I167" s="93"/>
    </row>
    <row r="168" spans="1:9" ht="15">
      <c r="A168" s="57" t="s">
        <v>213</v>
      </c>
      <c r="B168" s="58"/>
      <c r="C168" s="58"/>
      <c r="D168" s="58"/>
      <c r="E168" s="58"/>
      <c r="F168" s="58"/>
      <c r="G168" s="58"/>
      <c r="H168" s="293">
        <f>SUM(H164)</f>
        <v>-801000</v>
      </c>
      <c r="I168" s="294"/>
    </row>
    <row r="169" spans="1:9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ht="15.75">
      <c r="A172" s="67" t="s">
        <v>243</v>
      </c>
      <c r="B172" s="66"/>
      <c r="C172" s="66"/>
      <c r="D172" s="66"/>
      <c r="E172" s="66"/>
      <c r="F172" s="66"/>
      <c r="G172" s="66"/>
      <c r="H172" s="66"/>
      <c r="I172" s="66"/>
    </row>
    <row r="173" spans="1:9" ht="15">
      <c r="A173" s="56" t="s">
        <v>8</v>
      </c>
      <c r="B173" s="56" t="s">
        <v>210</v>
      </c>
      <c r="C173" s="56" t="s">
        <v>60</v>
      </c>
      <c r="D173" s="56" t="s">
        <v>64</v>
      </c>
      <c r="E173" s="56" t="s">
        <v>223</v>
      </c>
      <c r="F173" s="56" t="s">
        <v>211</v>
      </c>
      <c r="G173" s="56"/>
      <c r="H173" s="56" t="s">
        <v>63</v>
      </c>
      <c r="I173" s="56" t="s">
        <v>212</v>
      </c>
    </row>
    <row r="174" spans="1:9" ht="15">
      <c r="A174" s="73">
        <v>4340</v>
      </c>
      <c r="B174" s="73" t="s">
        <v>44</v>
      </c>
      <c r="C174" s="85"/>
      <c r="D174" s="82">
        <f>IFERROR(VLOOKUP(A174,Indata!K:X,13,0),0)</f>
        <v>-95000</v>
      </c>
      <c r="E174" s="74"/>
      <c r="F174" s="84"/>
      <c r="G174" s="84"/>
      <c r="H174" s="76">
        <f>IF(I174=0,C176*(1+F176),I174)</f>
        <v>-95000</v>
      </c>
      <c r="I174" s="93">
        <v>-95000</v>
      </c>
    </row>
    <row r="175" spans="1:9" ht="15">
      <c r="A175" s="73"/>
      <c r="B175" s="81" t="s">
        <v>220</v>
      </c>
      <c r="C175" s="85">
        <f>IFERROR(VLOOKUP(A174,Indata!K:X,11,0),0)</f>
        <v>0</v>
      </c>
      <c r="D175" s="74"/>
      <c r="E175" s="95">
        <v>9</v>
      </c>
      <c r="F175" s="92">
        <v>0.03</v>
      </c>
      <c r="G175" s="85">
        <f>+((C175/E175)*12)*(1+F175)</f>
        <v>0</v>
      </c>
      <c r="H175" s="76"/>
      <c r="I175" s="93"/>
    </row>
    <row r="176" spans="1:9" ht="15">
      <c r="A176" s="73"/>
      <c r="B176" s="81" t="s">
        <v>221</v>
      </c>
      <c r="C176" s="82">
        <f>IFERROR(VLOOKUP(A174,Indata!K:X,14,0),0)</f>
        <v>-91450</v>
      </c>
      <c r="D176" s="84"/>
      <c r="E176" s="84"/>
      <c r="F176" s="92">
        <v>0.03</v>
      </c>
      <c r="G176" s="82">
        <f>(C176*F176)+C176</f>
        <v>-94193.5</v>
      </c>
      <c r="H176" s="76"/>
      <c r="I176" s="93"/>
    </row>
    <row r="177" spans="1:9" ht="15">
      <c r="A177" s="73"/>
      <c r="B177" s="81" t="s">
        <v>222</v>
      </c>
      <c r="C177" s="95">
        <v>0</v>
      </c>
      <c r="D177" s="84"/>
      <c r="E177" s="84"/>
      <c r="F177" s="92">
        <v>0.03</v>
      </c>
      <c r="G177" s="85">
        <f>+C177*(1+F177)</f>
        <v>0</v>
      </c>
      <c r="H177" s="76"/>
      <c r="I177" s="93"/>
    </row>
    <row r="178" spans="1:9" s="204" customFormat="1" ht="15">
      <c r="A178" s="73">
        <v>4341</v>
      </c>
      <c r="B178" s="81" t="s">
        <v>405</v>
      </c>
      <c r="C178" s="85">
        <f>-IFERROR(VLOOKUP(A178,Indata!K:X,11,0),0)</f>
        <v>315762.24</v>
      </c>
      <c r="D178" s="82">
        <f>IFERROR(VLOOKUP(A178,Indata!K:X,13,0),0)</f>
        <v>-400000</v>
      </c>
      <c r="E178" s="82"/>
      <c r="F178" s="92">
        <v>0.03</v>
      </c>
      <c r="G178" s="84"/>
      <c r="H178" s="76">
        <f t="shared" ref="H178" si="6">IF(I178=0,D178*(1+F178),I178)</f>
        <v>-400000</v>
      </c>
      <c r="I178" s="93">
        <v>-400000</v>
      </c>
    </row>
    <row r="179" spans="1:9" ht="15">
      <c r="A179" s="73">
        <v>4343</v>
      </c>
      <c r="B179" s="73" t="s">
        <v>149</v>
      </c>
      <c r="C179" s="85">
        <f>-IFERROR(VLOOKUP(A179,Indata!K:X,11,0),0)</f>
        <v>9051</v>
      </c>
      <c r="D179" s="82">
        <f>IFERROR(VLOOKUP(A179,Indata!K:X,13,0),0)</f>
        <v>0</v>
      </c>
      <c r="E179" s="82"/>
      <c r="F179" s="92">
        <v>0.03</v>
      </c>
      <c r="G179" s="84"/>
      <c r="H179" s="76">
        <f t="shared" ref="H179" si="7">IF(I179=0,D179*(1+F179),I179)</f>
        <v>-25000</v>
      </c>
      <c r="I179" s="93">
        <v>-25000</v>
      </c>
    </row>
    <row r="180" spans="1:9" ht="15">
      <c r="A180" s="57" t="s">
        <v>213</v>
      </c>
      <c r="B180" s="58"/>
      <c r="C180" s="58"/>
      <c r="D180" s="58"/>
      <c r="E180" s="58"/>
      <c r="F180" s="58"/>
      <c r="G180" s="58"/>
      <c r="H180" s="293">
        <f>SUM(H174:H179)</f>
        <v>-520000</v>
      </c>
      <c r="I180" s="296"/>
    </row>
    <row r="181" spans="1:9">
      <c r="A181" s="66"/>
      <c r="B181" s="66"/>
      <c r="C181" s="66"/>
      <c r="D181" s="66"/>
      <c r="E181" s="66"/>
      <c r="F181" s="66"/>
      <c r="G181" s="66"/>
      <c r="H181" s="66"/>
      <c r="I181" s="66"/>
    </row>
    <row r="182" spans="1:9">
      <c r="A182" s="66"/>
      <c r="B182" s="66"/>
      <c r="C182" s="66"/>
      <c r="D182" s="66"/>
      <c r="E182" s="66"/>
      <c r="F182" s="66"/>
      <c r="G182" s="66"/>
      <c r="H182" s="66"/>
      <c r="I182" s="66"/>
    </row>
    <row r="183" spans="1:9">
      <c r="A183" s="66"/>
      <c r="B183" s="66"/>
      <c r="C183" s="66"/>
      <c r="D183" s="66"/>
      <c r="E183" s="66"/>
      <c r="F183" s="66"/>
      <c r="G183" s="66"/>
      <c r="H183" s="66"/>
      <c r="I183" s="66"/>
    </row>
    <row r="184" spans="1:9" ht="15.75">
      <c r="A184" s="67" t="s">
        <v>244</v>
      </c>
      <c r="B184" s="66"/>
      <c r="C184" s="66"/>
      <c r="D184" s="66"/>
      <c r="E184" s="66"/>
      <c r="F184" s="66"/>
      <c r="G184" s="66"/>
      <c r="H184" s="66"/>
      <c r="I184" s="66"/>
    </row>
    <row r="185" spans="1:9" ht="15">
      <c r="A185" s="56" t="s">
        <v>8</v>
      </c>
      <c r="B185" s="56" t="s">
        <v>210</v>
      </c>
      <c r="C185" s="56" t="s">
        <v>60</v>
      </c>
      <c r="D185" s="56" t="s">
        <v>64</v>
      </c>
      <c r="E185" s="56"/>
      <c r="F185" s="56" t="s">
        <v>211</v>
      </c>
      <c r="G185" s="56" t="s">
        <v>216</v>
      </c>
      <c r="H185" s="56" t="s">
        <v>63</v>
      </c>
      <c r="I185" s="56" t="s">
        <v>212</v>
      </c>
    </row>
    <row r="186" spans="1:9" s="204" customFormat="1" ht="15">
      <c r="A186" s="73">
        <v>4435</v>
      </c>
      <c r="B186" s="73" t="s">
        <v>371</v>
      </c>
      <c r="C186" s="85">
        <f>IFERROR(VLOOKUP(A186,Indata!K:X,11,0),0)</f>
        <v>-4688</v>
      </c>
      <c r="D186" s="85">
        <f>IFERROR(VLOOKUP(A186,Indata!K:X,13,0),0)</f>
        <v>0</v>
      </c>
      <c r="E186" s="84"/>
      <c r="F186" s="92">
        <v>0.03</v>
      </c>
      <c r="G186" s="85">
        <f>IFERROR(VLOOKUP(A186,Indata!K:X,14,0),0)</f>
        <v>0</v>
      </c>
      <c r="H186" s="76">
        <f>IF(I186=0,G186*(1+F186),I186)</f>
        <v>0</v>
      </c>
      <c r="I186" s="93"/>
    </row>
    <row r="187" spans="1:9" ht="15">
      <c r="A187" s="73">
        <v>4444</v>
      </c>
      <c r="B187" s="73" t="s">
        <v>45</v>
      </c>
      <c r="C187" s="85">
        <f>IFERROR(VLOOKUP(A187,Indata!K:X,11,0),0)</f>
        <v>0</v>
      </c>
      <c r="D187" s="85">
        <f>IFERROR(VLOOKUP(A187,Indata!K:X,13,0),0)</f>
        <v>0</v>
      </c>
      <c r="E187" s="84"/>
      <c r="F187" s="92">
        <v>0.03</v>
      </c>
      <c r="G187" s="85">
        <f>IFERROR(VLOOKUP(A187,Indata!K:X,14,0),0)</f>
        <v>0</v>
      </c>
      <c r="H187" s="76">
        <f>IF(I187=0,G187*(1+F187),I187)</f>
        <v>0</v>
      </c>
      <c r="I187" s="93"/>
    </row>
    <row r="188" spans="1:9" ht="15">
      <c r="A188" s="73">
        <v>4490</v>
      </c>
      <c r="B188" s="73" t="s">
        <v>120</v>
      </c>
      <c r="C188" s="85">
        <f>IFERROR(VLOOKUP(A188,Indata!K:X,11,0),0)</f>
        <v>-26943</v>
      </c>
      <c r="D188" s="85">
        <f>IFERROR(VLOOKUP(A188,Indata!K:X,13,0),0)</f>
        <v>-50000</v>
      </c>
      <c r="E188" s="84"/>
      <c r="F188" s="92">
        <v>0.03</v>
      </c>
      <c r="G188" s="85">
        <f>IFERROR(VLOOKUP(A188,Indata!K:X,14,0),0)</f>
        <v>-47424</v>
      </c>
      <c r="H188" s="76">
        <f>IF(I188=0,G188*(1+F188),I188)</f>
        <v>-50000</v>
      </c>
      <c r="I188" s="93">
        <v>-50000</v>
      </c>
    </row>
    <row r="189" spans="1:9" ht="15">
      <c r="A189" s="56" t="s">
        <v>8</v>
      </c>
      <c r="B189" s="56" t="s">
        <v>210</v>
      </c>
      <c r="C189" s="56" t="s">
        <v>218</v>
      </c>
      <c r="D189" s="56" t="s">
        <v>64</v>
      </c>
      <c r="E189" s="56" t="s">
        <v>219</v>
      </c>
      <c r="F189" s="56" t="s">
        <v>217</v>
      </c>
      <c r="G189" s="56" t="s">
        <v>216</v>
      </c>
      <c r="H189" s="56" t="s">
        <v>63</v>
      </c>
      <c r="I189" s="56" t="s">
        <v>212</v>
      </c>
    </row>
    <row r="190" spans="1:9" ht="15">
      <c r="A190" s="73">
        <v>4461</v>
      </c>
      <c r="B190" s="73" t="s">
        <v>151</v>
      </c>
      <c r="C190" s="94">
        <v>-66000</v>
      </c>
      <c r="D190" s="85">
        <f>IFERROR(VLOOKUP(A190,Indata!K:X,13,0),0)</f>
        <v>-265000</v>
      </c>
      <c r="E190" s="238">
        <v>4</v>
      </c>
      <c r="F190" s="92">
        <v>0.03</v>
      </c>
      <c r="G190" s="85">
        <f>IFERROR(VLOOKUP(A190,Indata!K:X,14,0),0)</f>
        <v>-263722</v>
      </c>
      <c r="H190" s="76">
        <f>IF(I190=0,(C190*E190)*(1+F190),I190)</f>
        <v>-271920</v>
      </c>
      <c r="I190" s="93"/>
    </row>
    <row r="191" spans="1:9" ht="15">
      <c r="A191" s="57" t="s">
        <v>213</v>
      </c>
      <c r="B191" s="58"/>
      <c r="C191" s="58"/>
      <c r="D191" s="58"/>
      <c r="E191" s="58"/>
      <c r="F191" s="58"/>
      <c r="G191" s="58"/>
      <c r="H191" s="293">
        <f>SUM(H186:H190)</f>
        <v>-321920</v>
      </c>
      <c r="I191" s="294"/>
    </row>
    <row r="192" spans="1:9">
      <c r="A192" s="66"/>
      <c r="B192" s="66"/>
      <c r="C192" s="66"/>
      <c r="D192" s="66"/>
      <c r="E192" s="66"/>
      <c r="F192" s="66"/>
      <c r="G192" s="66"/>
      <c r="H192" s="66"/>
      <c r="I192" s="66"/>
    </row>
    <row r="193" spans="1:9">
      <c r="A193" s="66"/>
      <c r="B193" s="66"/>
      <c r="C193" s="66"/>
      <c r="D193" s="66"/>
      <c r="E193" s="66"/>
      <c r="F193" s="66"/>
      <c r="G193" s="66"/>
      <c r="H193" s="66"/>
      <c r="I193" s="66"/>
    </row>
    <row r="194" spans="1:9">
      <c r="A194" s="66"/>
      <c r="B194" s="66"/>
      <c r="C194" s="66"/>
      <c r="D194" s="66"/>
      <c r="E194" s="66"/>
      <c r="F194" s="66"/>
      <c r="G194" s="66"/>
      <c r="H194" s="66"/>
      <c r="I194" s="66"/>
    </row>
    <row r="195" spans="1:9" ht="15.75">
      <c r="A195" s="67" t="s">
        <v>245</v>
      </c>
      <c r="B195" s="66"/>
      <c r="C195" s="66"/>
      <c r="D195" s="66"/>
      <c r="E195" s="66"/>
      <c r="F195" s="66"/>
      <c r="G195" s="66"/>
      <c r="H195" s="66"/>
      <c r="I195" s="66"/>
    </row>
    <row r="196" spans="1:9" ht="15">
      <c r="A196" s="56" t="s">
        <v>8</v>
      </c>
      <c r="B196" s="56" t="s">
        <v>210</v>
      </c>
      <c r="C196" s="56" t="s">
        <v>60</v>
      </c>
      <c r="D196" s="56" t="s">
        <v>64</v>
      </c>
      <c r="E196" s="56"/>
      <c r="F196" s="56" t="s">
        <v>211</v>
      </c>
      <c r="G196" s="56" t="s">
        <v>216</v>
      </c>
      <c r="H196" s="56" t="s">
        <v>63</v>
      </c>
      <c r="I196" s="56" t="s">
        <v>212</v>
      </c>
    </row>
    <row r="197" spans="1:9" ht="15">
      <c r="A197" s="73">
        <v>4410</v>
      </c>
      <c r="B197" s="73" t="s">
        <v>13</v>
      </c>
      <c r="C197" s="85">
        <f>IFERROR(VLOOKUP(A197,Indata!K:X,11,0),0)</f>
        <v>-82713.009999999995</v>
      </c>
      <c r="D197" s="85">
        <f>IFERROR(VLOOKUP(A197,Indata!K:X,13,0),0)</f>
        <v>-110000</v>
      </c>
      <c r="E197" s="84"/>
      <c r="F197" s="92">
        <v>0.05</v>
      </c>
      <c r="G197" s="85">
        <f>IFERROR(VLOOKUP(A197,Indata!K:X,14,0),0)</f>
        <v>-108122</v>
      </c>
      <c r="H197" s="76">
        <f>IF(I197=0,G197*(1+F197),I197)</f>
        <v>-113528.1</v>
      </c>
      <c r="I197" s="93"/>
    </row>
    <row r="198" spans="1:9" ht="15">
      <c r="A198" s="57" t="s">
        <v>213</v>
      </c>
      <c r="B198" s="58"/>
      <c r="C198" s="58"/>
      <c r="D198" s="58"/>
      <c r="E198" s="58"/>
      <c r="F198" s="58"/>
      <c r="G198" s="58"/>
      <c r="H198" s="293">
        <f>SUM(H197)</f>
        <v>-113528.1</v>
      </c>
      <c r="I198" s="294"/>
    </row>
    <row r="199" spans="1:9">
      <c r="A199" s="66"/>
      <c r="B199" s="66"/>
      <c r="C199" s="66"/>
      <c r="D199" s="66"/>
      <c r="E199" s="66"/>
      <c r="F199" s="66"/>
      <c r="G199" s="66"/>
      <c r="H199" s="66"/>
      <c r="I199" s="66"/>
    </row>
    <row r="200" spans="1:9">
      <c r="A200" s="66"/>
      <c r="B200" s="66"/>
      <c r="C200" s="66"/>
      <c r="D200" s="66"/>
      <c r="E200" s="66"/>
      <c r="F200" s="66"/>
      <c r="G200" s="66"/>
      <c r="H200" s="66"/>
      <c r="I200" s="66"/>
    </row>
    <row r="201" spans="1:9">
      <c r="A201" s="66"/>
      <c r="B201" s="66"/>
      <c r="C201" s="66"/>
      <c r="D201" s="66"/>
      <c r="E201" s="66"/>
      <c r="F201" s="66"/>
      <c r="G201" s="66"/>
      <c r="H201" s="66"/>
      <c r="I201" s="66"/>
    </row>
    <row r="202" spans="1:9" ht="15.75">
      <c r="A202" s="67" t="s">
        <v>314</v>
      </c>
      <c r="B202" s="66"/>
      <c r="C202" s="66"/>
      <c r="D202" s="66"/>
      <c r="E202" s="66"/>
      <c r="F202" s="66"/>
      <c r="G202" s="66"/>
      <c r="H202" s="66"/>
      <c r="I202" s="66"/>
    </row>
    <row r="203" spans="1:9" ht="15">
      <c r="A203" s="56" t="s">
        <v>8</v>
      </c>
      <c r="B203" s="56" t="s">
        <v>210</v>
      </c>
      <c r="C203" s="56" t="s">
        <v>218</v>
      </c>
      <c r="D203" s="56" t="s">
        <v>64</v>
      </c>
      <c r="E203" s="56" t="s">
        <v>219</v>
      </c>
      <c r="F203" s="56" t="s">
        <v>217</v>
      </c>
      <c r="G203" s="56" t="s">
        <v>216</v>
      </c>
      <c r="H203" s="56" t="s">
        <v>63</v>
      </c>
      <c r="I203" s="56" t="s">
        <v>212</v>
      </c>
    </row>
    <row r="204" spans="1:9" ht="15">
      <c r="A204" s="73">
        <v>4460</v>
      </c>
      <c r="B204" s="73" t="s">
        <v>85</v>
      </c>
      <c r="C204" s="94">
        <v>-20700</v>
      </c>
      <c r="D204" s="85">
        <f>IFERROR(VLOOKUP(A204,Indata!K:X,13,0),0)</f>
        <v>-81500</v>
      </c>
      <c r="E204" s="238">
        <v>4</v>
      </c>
      <c r="F204" s="92">
        <v>0.03</v>
      </c>
      <c r="G204" s="85">
        <f>IFERROR(VLOOKUP(A204,Indata!K:X,14,0),0)</f>
        <v>-81385</v>
      </c>
      <c r="H204" s="76">
        <f>IF(I204=0,(C204*E204)*(1+F204),I204)</f>
        <v>-85284</v>
      </c>
      <c r="I204" s="93"/>
    </row>
    <row r="205" spans="1:9" ht="15">
      <c r="A205" s="57" t="s">
        <v>213</v>
      </c>
      <c r="B205" s="58"/>
      <c r="C205" s="58"/>
      <c r="D205" s="58"/>
      <c r="E205" s="58"/>
      <c r="F205" s="58"/>
      <c r="G205" s="58"/>
      <c r="H205" s="293">
        <f>SUM(H204)</f>
        <v>-85284</v>
      </c>
      <c r="I205" s="294"/>
    </row>
    <row r="206" spans="1:9">
      <c r="A206" s="66"/>
      <c r="B206" s="66"/>
      <c r="C206" s="66"/>
      <c r="D206" s="66"/>
      <c r="E206" s="66"/>
      <c r="F206" s="66"/>
      <c r="G206" s="66"/>
      <c r="H206" s="66"/>
      <c r="I206" s="66"/>
    </row>
    <row r="207" spans="1:9">
      <c r="A207" s="66"/>
      <c r="B207" s="66"/>
      <c r="C207" s="66"/>
      <c r="D207" s="66"/>
      <c r="E207" s="66"/>
      <c r="F207" s="66"/>
      <c r="G207" s="66"/>
      <c r="H207" s="66"/>
      <c r="I207" s="66"/>
    </row>
    <row r="208" spans="1:9">
      <c r="A208" s="66"/>
      <c r="B208" s="66"/>
      <c r="C208" s="66"/>
      <c r="D208" s="66"/>
      <c r="E208" s="66"/>
      <c r="F208" s="66"/>
      <c r="G208" s="66"/>
      <c r="H208" s="66"/>
      <c r="I208" s="66"/>
    </row>
    <row r="209" spans="1:9" ht="15.75">
      <c r="A209" s="67" t="s">
        <v>313</v>
      </c>
      <c r="B209" s="66"/>
      <c r="C209" s="66"/>
      <c r="D209" s="66"/>
      <c r="E209" s="66"/>
      <c r="F209" s="66"/>
      <c r="G209" s="66"/>
      <c r="H209" s="66"/>
      <c r="I209" s="66"/>
    </row>
    <row r="210" spans="1:9" ht="15">
      <c r="A210" s="56" t="s">
        <v>8</v>
      </c>
      <c r="B210" s="56" t="s">
        <v>210</v>
      </c>
      <c r="C210" s="56" t="s">
        <v>218</v>
      </c>
      <c r="D210" s="56" t="s">
        <v>64</v>
      </c>
      <c r="E210" s="56" t="s">
        <v>219</v>
      </c>
      <c r="F210" s="56" t="s">
        <v>217</v>
      </c>
      <c r="G210" s="56" t="s">
        <v>216</v>
      </c>
      <c r="H210" s="56" t="s">
        <v>63</v>
      </c>
      <c r="I210" s="56" t="s">
        <v>212</v>
      </c>
    </row>
    <row r="211" spans="1:9" ht="15">
      <c r="A211" s="86">
        <v>6481</v>
      </c>
      <c r="B211" s="73" t="s">
        <v>168</v>
      </c>
      <c r="C211" s="94">
        <v>-60000</v>
      </c>
      <c r="D211" s="85">
        <f>IFERROR(VLOOKUP(A211,Indata!K:X,13,0),0)</f>
        <v>-240000</v>
      </c>
      <c r="E211" s="94">
        <v>4</v>
      </c>
      <c r="F211" s="92">
        <v>0.03</v>
      </c>
      <c r="G211" s="85">
        <f>IFERROR(VLOOKUP(A211,Indata!K:X,14,0),0)</f>
        <v>-237792</v>
      </c>
      <c r="H211" s="76">
        <f>IF(I211=0,(C211*E211)*(1+F211),I211)</f>
        <v>-247200</v>
      </c>
      <c r="I211" s="93"/>
    </row>
    <row r="212" spans="1:9" ht="15">
      <c r="A212" s="73">
        <v>6490</v>
      </c>
      <c r="B212" s="73" t="s">
        <v>7</v>
      </c>
      <c r="C212" s="94">
        <v>-1500</v>
      </c>
      <c r="D212" s="85">
        <f>IFERROR(VLOOKUP(A212,Indata!K:X,13,0),0)</f>
        <v>-6000</v>
      </c>
      <c r="E212" s="94">
        <v>4</v>
      </c>
      <c r="F212" s="92">
        <v>0.03</v>
      </c>
      <c r="G212" s="85">
        <f>IFERROR(VLOOKUP(A212,Indata!K:X,14,0),0)</f>
        <v>-6696</v>
      </c>
      <c r="H212" s="76">
        <f>IF(I212=0,(C212*E212)*(1+F212),I212)</f>
        <v>-6000</v>
      </c>
      <c r="I212" s="93">
        <v>-6000</v>
      </c>
    </row>
    <row r="213" spans="1:9" ht="15">
      <c r="A213" s="73">
        <v>6482</v>
      </c>
      <c r="B213" s="73" t="s">
        <v>169</v>
      </c>
      <c r="C213" s="94">
        <v>0</v>
      </c>
      <c r="D213" s="85">
        <f>IFERROR(VLOOKUP(A213,Indata!K:X,13,0),0)</f>
        <v>0</v>
      </c>
      <c r="E213" s="94">
        <v>4</v>
      </c>
      <c r="F213" s="92">
        <v>0.03</v>
      </c>
      <c r="G213" s="85">
        <f>IFERROR(VLOOKUP(A213,Indata!K:X,14,0),0)</f>
        <v>0</v>
      </c>
      <c r="H213" s="76">
        <f>IF(I213=0,(C213*E213)*(1+F213),I213)</f>
        <v>0</v>
      </c>
      <c r="I213" s="93"/>
    </row>
    <row r="214" spans="1:9" ht="15">
      <c r="A214" s="73">
        <v>6483</v>
      </c>
      <c r="B214" s="73" t="s">
        <v>155</v>
      </c>
      <c r="C214" s="94">
        <v>-55000</v>
      </c>
      <c r="D214" s="85">
        <f>IFERROR(VLOOKUP(A214,Indata!K:X,13,0),0)</f>
        <v>-212000</v>
      </c>
      <c r="E214" s="94">
        <v>4</v>
      </c>
      <c r="F214" s="92">
        <v>0.03</v>
      </c>
      <c r="G214" s="85">
        <f>IFERROR(VLOOKUP(A214,Indata!K:X,14,0),0)</f>
        <v>-198969</v>
      </c>
      <c r="H214" s="76">
        <f>IF(I214=0,(C214*E214)*(1+F214),I214)</f>
        <v>-226600</v>
      </c>
      <c r="I214" s="93"/>
    </row>
    <row r="215" spans="1:9" ht="15">
      <c r="A215" s="57" t="s">
        <v>213</v>
      </c>
      <c r="B215" s="58"/>
      <c r="C215" s="58"/>
      <c r="D215" s="58"/>
      <c r="E215" s="58"/>
      <c r="F215" s="58"/>
      <c r="G215" s="58"/>
      <c r="H215" s="293">
        <f>SUM(H211:H214)</f>
        <v>-479800</v>
      </c>
      <c r="I215" s="294"/>
    </row>
    <row r="216" spans="1:9" ht="15">
      <c r="A216" s="69"/>
      <c r="B216" s="66"/>
      <c r="C216" s="66"/>
      <c r="D216" s="66"/>
      <c r="E216" s="66"/>
      <c r="F216" s="66"/>
      <c r="G216" s="66"/>
      <c r="H216" s="69"/>
      <c r="I216" s="70"/>
    </row>
    <row r="217" spans="1:9" ht="15">
      <c r="A217" s="69"/>
      <c r="B217" s="66"/>
      <c r="C217" s="66"/>
      <c r="D217" s="66"/>
      <c r="E217" s="66"/>
      <c r="F217" s="66"/>
      <c r="G217" s="66"/>
      <c r="H217" s="69"/>
      <c r="I217" s="70"/>
    </row>
    <row r="218" spans="1:9" ht="15">
      <c r="A218" s="69"/>
      <c r="B218" s="66"/>
      <c r="C218" s="66"/>
      <c r="D218" s="66"/>
      <c r="E218" s="66"/>
      <c r="F218" s="66"/>
      <c r="G218" s="66"/>
      <c r="H218" s="69"/>
      <c r="I218" s="70"/>
    </row>
    <row r="219" spans="1:9" ht="15.75">
      <c r="A219" s="67" t="s">
        <v>246</v>
      </c>
      <c r="B219" s="66"/>
      <c r="C219" s="66"/>
      <c r="D219" s="66"/>
      <c r="E219" s="66"/>
      <c r="F219" s="66"/>
      <c r="G219" s="66"/>
      <c r="H219" s="66"/>
      <c r="I219" s="66"/>
    </row>
    <row r="220" spans="1:9" ht="15">
      <c r="A220" s="56" t="s">
        <v>8</v>
      </c>
      <c r="B220" s="56" t="s">
        <v>210</v>
      </c>
      <c r="C220" s="56" t="s">
        <v>60</v>
      </c>
      <c r="D220" s="56" t="s">
        <v>64</v>
      </c>
      <c r="E220" s="97"/>
      <c r="F220" s="56" t="s">
        <v>211</v>
      </c>
      <c r="G220" s="56" t="s">
        <v>216</v>
      </c>
      <c r="H220" s="56" t="s">
        <v>63</v>
      </c>
      <c r="I220" s="56" t="s">
        <v>212</v>
      </c>
    </row>
    <row r="221" spans="1:9" ht="15">
      <c r="A221" s="73">
        <v>7020</v>
      </c>
      <c r="B221" s="73" t="s">
        <v>174</v>
      </c>
      <c r="C221" s="85">
        <f>IFERROR(VLOOKUP(A221,Indata!K:X,11,0),0)</f>
        <v>0</v>
      </c>
      <c r="D221" s="85">
        <f>IFERROR(VLOOKUP(A221,Indata!K:X,13,0),0)</f>
        <v>0</v>
      </c>
      <c r="E221" s="74"/>
      <c r="F221" s="92">
        <v>0.03</v>
      </c>
      <c r="G221" s="85">
        <f>IFERROR(VLOOKUP(A221,Indata!K:X,14,0),0)</f>
        <v>0</v>
      </c>
      <c r="H221" s="76">
        <f>IF(I221=0,G221*(1+F221),I221)</f>
        <v>0</v>
      </c>
      <c r="I221" s="93"/>
    </row>
    <row r="222" spans="1:9" ht="15">
      <c r="A222" s="73">
        <v>7090</v>
      </c>
      <c r="B222" s="73" t="s">
        <v>176</v>
      </c>
      <c r="C222" s="85">
        <f>IFERROR(VLOOKUP(A222,Indata!K:X,11,0),0)</f>
        <v>0</v>
      </c>
      <c r="D222" s="85">
        <f>IFERROR(VLOOKUP(A222,Indata!K:X,13,0),0)</f>
        <v>0</v>
      </c>
      <c r="E222" s="74"/>
      <c r="F222" s="92">
        <v>0.03</v>
      </c>
      <c r="G222" s="85">
        <f>IFERROR(VLOOKUP(A222,Indata!K:X,14,0),0)</f>
        <v>0</v>
      </c>
      <c r="H222" s="76">
        <f t="shared" ref="H222:H245" si="8">IF(I222=0,G222*(1+F222),I222)</f>
        <v>0</v>
      </c>
      <c r="I222" s="93"/>
    </row>
    <row r="223" spans="1:9" ht="15">
      <c r="A223" s="73">
        <v>7210</v>
      </c>
      <c r="B223" s="73" t="s">
        <v>177</v>
      </c>
      <c r="C223" s="85">
        <f>IFERROR(VLOOKUP(A223,Indata!K:X,11,0),0)</f>
        <v>-39500</v>
      </c>
      <c r="D223" s="85">
        <f>IFERROR(VLOOKUP(A223,Indata!K:X,13,0),0)</f>
        <v>-100000</v>
      </c>
      <c r="E223" s="74"/>
      <c r="F223" s="92">
        <v>0.03</v>
      </c>
      <c r="G223" s="85">
        <f>IFERROR(VLOOKUP(A223,Indata!K:X,14,0),0)</f>
        <v>-105800</v>
      </c>
      <c r="H223" s="76">
        <f t="shared" si="8"/>
        <v>-100000</v>
      </c>
      <c r="I223" s="93">
        <v>-100000</v>
      </c>
    </row>
    <row r="224" spans="1:9" ht="15">
      <c r="A224" s="73">
        <v>7211</v>
      </c>
      <c r="B224" s="73" t="s">
        <v>178</v>
      </c>
      <c r="C224" s="85">
        <f>IFERROR(VLOOKUP(A224,Indata!K:X,11,0),0)</f>
        <v>-2250</v>
      </c>
      <c r="D224" s="85">
        <f>IFERROR(VLOOKUP(A224,Indata!K:X,13,0),0)</f>
        <v>-3500</v>
      </c>
      <c r="E224" s="74"/>
      <c r="F224" s="92">
        <v>0.03</v>
      </c>
      <c r="G224" s="85">
        <f>IFERROR(VLOOKUP(A224,Indata!K:X,14,0),0)</f>
        <v>-3500</v>
      </c>
      <c r="H224" s="76">
        <f t="shared" si="8"/>
        <v>-3500</v>
      </c>
      <c r="I224" s="93">
        <v>-3500</v>
      </c>
    </row>
    <row r="225" spans="1:9" ht="15">
      <c r="A225" s="73">
        <v>7212</v>
      </c>
      <c r="B225" s="73" t="s">
        <v>14</v>
      </c>
      <c r="C225" s="85">
        <f>IFERROR(VLOOKUP(A225,Indata!K:X,11,0),0)</f>
        <v>0</v>
      </c>
      <c r="D225" s="85">
        <f>IFERROR(VLOOKUP(A225,Indata!K:X,13,0),0)</f>
        <v>0</v>
      </c>
      <c r="E225" s="74"/>
      <c r="F225" s="92">
        <v>0.03</v>
      </c>
      <c r="G225" s="85">
        <f>IFERROR(VLOOKUP(A225,Indata!K:X,14,0),0)</f>
        <v>0</v>
      </c>
      <c r="H225" s="76">
        <f t="shared" si="8"/>
        <v>0</v>
      </c>
      <c r="I225" s="93"/>
    </row>
    <row r="226" spans="1:9" s="204" customFormat="1" ht="15">
      <c r="A226" s="73">
        <v>7214</v>
      </c>
      <c r="B226" s="73" t="s">
        <v>402</v>
      </c>
      <c r="C226" s="85">
        <f>IFERROR(VLOOKUP(A226,Indata!K:X,11,0),0)</f>
        <v>-1000</v>
      </c>
      <c r="D226" s="85">
        <f>IFERROR(VLOOKUP(A226,Indata!K:X,13,0),0)</f>
        <v>-10000</v>
      </c>
      <c r="E226" s="74"/>
      <c r="F226" s="92">
        <v>0.03</v>
      </c>
      <c r="G226" s="85">
        <f>IFERROR(VLOOKUP(A226,Indata!K:X,14,0),0)</f>
        <v>-2000</v>
      </c>
      <c r="H226" s="76">
        <f t="shared" ref="H226" si="9">IF(I226=0,G226*(1+F226),I226)</f>
        <v>-10000</v>
      </c>
      <c r="I226" s="93">
        <v>-10000</v>
      </c>
    </row>
    <row r="227" spans="1:9" ht="15">
      <c r="A227" s="73">
        <v>7310</v>
      </c>
      <c r="B227" s="73" t="s">
        <v>179</v>
      </c>
      <c r="C227" s="85">
        <f>IFERROR(VLOOKUP(A227,Indata!K:X,11,0),0)</f>
        <v>0</v>
      </c>
      <c r="D227" s="85">
        <f>IFERROR(VLOOKUP(A227,Indata!K:X,13,0),0)</f>
        <v>0</v>
      </c>
      <c r="E227" s="74"/>
      <c r="F227" s="92">
        <v>0.03</v>
      </c>
      <c r="G227" s="85">
        <f>IFERROR(VLOOKUP(A227,Indata!K:X,14,0),0)</f>
        <v>0</v>
      </c>
      <c r="H227" s="76">
        <f t="shared" si="8"/>
        <v>0</v>
      </c>
      <c r="I227" s="93"/>
    </row>
    <row r="228" spans="1:9" ht="15">
      <c r="A228" s="73">
        <v>7311</v>
      </c>
      <c r="B228" s="73" t="s">
        <v>49</v>
      </c>
      <c r="C228" s="85">
        <f>IFERROR(VLOOKUP(A228,Indata!K:X,11,0),0)</f>
        <v>0</v>
      </c>
      <c r="D228" s="85">
        <f>IFERROR(VLOOKUP(A228,Indata!K:X,13,0),0)</f>
        <v>0</v>
      </c>
      <c r="E228" s="74"/>
      <c r="F228" s="92">
        <v>0.03</v>
      </c>
      <c r="G228" s="85">
        <f>IFERROR(VLOOKUP(A228,Indata!K:X,14,0),0)</f>
        <v>0</v>
      </c>
      <c r="H228" s="76">
        <f t="shared" si="8"/>
        <v>0</v>
      </c>
      <c r="I228" s="93"/>
    </row>
    <row r="229" spans="1:9" ht="15">
      <c r="A229" s="73">
        <v>7331</v>
      </c>
      <c r="B229" s="73" t="s">
        <v>181</v>
      </c>
      <c r="C229" s="85">
        <f>IFERROR(VLOOKUP(A229,Indata!K:X,11,0),0)</f>
        <v>0</v>
      </c>
      <c r="D229" s="85">
        <f>IFERROR(VLOOKUP(A229,Indata!K:X,13,0),0)</f>
        <v>0</v>
      </c>
      <c r="E229" s="74"/>
      <c r="F229" s="92">
        <v>0.03</v>
      </c>
      <c r="G229" s="85">
        <f>IFERROR(VLOOKUP(A229,Indata!K:X,14,0),0)</f>
        <v>0</v>
      </c>
      <c r="H229" s="76">
        <f t="shared" si="8"/>
        <v>0</v>
      </c>
      <c r="I229" s="93"/>
    </row>
    <row r="230" spans="1:9" ht="15">
      <c r="A230" s="73">
        <v>7332</v>
      </c>
      <c r="B230" s="73" t="s">
        <v>182</v>
      </c>
      <c r="C230" s="85">
        <f>IFERROR(VLOOKUP(A230,Indata!K:X,11,0),0)</f>
        <v>0</v>
      </c>
      <c r="D230" s="85">
        <f>IFERROR(VLOOKUP(A230,Indata!K:X,13,0),0)</f>
        <v>0</v>
      </c>
      <c r="E230" s="74"/>
      <c r="F230" s="92">
        <v>0.03</v>
      </c>
      <c r="G230" s="85">
        <f>IFERROR(VLOOKUP(A230,Indata!K:X,14,0),0)</f>
        <v>0</v>
      </c>
      <c r="H230" s="76">
        <f t="shared" si="8"/>
        <v>0</v>
      </c>
      <c r="I230" s="93"/>
    </row>
    <row r="231" spans="1:9" ht="15">
      <c r="A231" s="73">
        <v>7390</v>
      </c>
      <c r="B231" s="73" t="s">
        <v>180</v>
      </c>
      <c r="C231" s="85">
        <f>IFERROR(VLOOKUP(A231,Indata!K:X,11,0),0)</f>
        <v>0</v>
      </c>
      <c r="D231" s="85">
        <f>IFERROR(VLOOKUP(A231,Indata!K:X,13,0),0)</f>
        <v>0</v>
      </c>
      <c r="E231" s="74"/>
      <c r="F231" s="92">
        <v>0.03</v>
      </c>
      <c r="G231" s="85">
        <f>IFERROR(VLOOKUP(A231,Indata!K:X,14,0),0)</f>
        <v>0</v>
      </c>
      <c r="H231" s="76">
        <f t="shared" si="8"/>
        <v>0</v>
      </c>
      <c r="I231" s="93"/>
    </row>
    <row r="232" spans="1:9" s="204" customFormat="1" ht="15">
      <c r="A232" s="73">
        <v>7395</v>
      </c>
      <c r="B232" s="73" t="s">
        <v>389</v>
      </c>
      <c r="C232" s="85">
        <f>IFERROR(VLOOKUP(A232,Indata!K:X,11,0),0)</f>
        <v>0</v>
      </c>
      <c r="D232" s="85">
        <f>IFERROR(VLOOKUP(A232,Indata!K:X,13,0),0)</f>
        <v>0</v>
      </c>
      <c r="E232" s="74"/>
      <c r="F232" s="92">
        <v>0.03</v>
      </c>
      <c r="G232" s="85">
        <f>IFERROR(VLOOKUP(A232,Indata!K:X,14,0),0)</f>
        <v>0</v>
      </c>
      <c r="H232" s="76">
        <f t="shared" ref="H232" si="10">IF(I232=0,G232*(1+F232),I232)</f>
        <v>0</v>
      </c>
      <c r="I232" s="93"/>
    </row>
    <row r="233" spans="1:9" ht="15">
      <c r="A233" s="73">
        <v>7400</v>
      </c>
      <c r="B233" s="73" t="s">
        <v>184</v>
      </c>
      <c r="C233" s="85">
        <f>IFERROR(VLOOKUP(A233,Indata!K:X,11,0),0)</f>
        <v>0</v>
      </c>
      <c r="D233" s="85">
        <f>IFERROR(VLOOKUP(A233,Indata!K:X,13,0),0)</f>
        <v>0</v>
      </c>
      <c r="E233" s="74"/>
      <c r="F233" s="92">
        <v>0.03</v>
      </c>
      <c r="G233" s="85">
        <f>IFERROR(VLOOKUP(A233,Indata!K:X,14,0),0)</f>
        <v>0</v>
      </c>
      <c r="H233" s="76">
        <f t="shared" si="8"/>
        <v>0</v>
      </c>
      <c r="I233" s="93"/>
    </row>
    <row r="234" spans="1:9" ht="15">
      <c r="A234" s="73">
        <v>7410</v>
      </c>
      <c r="B234" s="73" t="s">
        <v>183</v>
      </c>
      <c r="C234" s="85">
        <f>IFERROR(VLOOKUP(A234,Indata!K:X,11,0),0)</f>
        <v>0</v>
      </c>
      <c r="D234" s="85">
        <f>IFERROR(VLOOKUP(A234,Indata!K:X,13,0),0)</f>
        <v>0</v>
      </c>
      <c r="E234" s="74"/>
      <c r="F234" s="92">
        <v>0.03</v>
      </c>
      <c r="G234" s="85">
        <f>IFERROR(VLOOKUP(A234,Indata!K:X,14,0),0)</f>
        <v>0</v>
      </c>
      <c r="H234" s="76">
        <f t="shared" si="8"/>
        <v>0</v>
      </c>
      <c r="I234" s="93"/>
    </row>
    <row r="235" spans="1:9" s="204" customFormat="1" ht="15">
      <c r="A235" s="73">
        <v>7512</v>
      </c>
      <c r="B235" s="73" t="s">
        <v>403</v>
      </c>
      <c r="C235" s="85">
        <f>IFERROR(VLOOKUP(A235,Indata!K:X,11,0),0)</f>
        <v>-6881.25</v>
      </c>
      <c r="D235" s="85">
        <f>IFERROR(VLOOKUP(A235,Indata!K:X,13,0),0)</f>
        <v>-30000</v>
      </c>
      <c r="E235" s="74"/>
      <c r="F235" s="92">
        <v>0.03</v>
      </c>
      <c r="G235" s="85">
        <f>IFERROR(VLOOKUP(A235,Indata!K:X,14,0),0)</f>
        <v>-20778.830000000002</v>
      </c>
      <c r="H235" s="76">
        <f t="shared" ref="H235" si="11">IF(I235=0,G235*(1+F235),I235)</f>
        <v>-35600</v>
      </c>
      <c r="I235" s="93">
        <v>-35600</v>
      </c>
    </row>
    <row r="236" spans="1:9" ht="15">
      <c r="A236" s="73">
        <v>7519</v>
      </c>
      <c r="B236" s="73" t="s">
        <v>406</v>
      </c>
      <c r="C236" s="85">
        <f>IFERROR(VLOOKUP(A236,Indata!K:X,11,0),0)</f>
        <v>0</v>
      </c>
      <c r="D236" s="85">
        <f>IFERROR(VLOOKUP(A236,Indata!K:X,13,0),0)</f>
        <v>0</v>
      </c>
      <c r="E236" s="74"/>
      <c r="F236" s="92">
        <v>0.03</v>
      </c>
      <c r="G236" s="85">
        <f>IFERROR(VLOOKUP(A236,Indata!K:X,14,0),0)</f>
        <v>0</v>
      </c>
      <c r="H236" s="76">
        <f t="shared" si="8"/>
        <v>0</v>
      </c>
      <c r="I236" s="93"/>
    </row>
    <row r="237" spans="1:9" ht="15">
      <c r="A237" s="73">
        <v>7530</v>
      </c>
      <c r="B237" s="73" t="s">
        <v>187</v>
      </c>
      <c r="C237" s="85">
        <f>IFERROR(VLOOKUP(A237,Indata!K:X,11,0),0)</f>
        <v>0</v>
      </c>
      <c r="D237" s="85">
        <f>IFERROR(VLOOKUP(A237,Indata!K:X,13,0),0)</f>
        <v>0</v>
      </c>
      <c r="E237" s="74"/>
      <c r="F237" s="92">
        <v>0.03</v>
      </c>
      <c r="G237" s="85">
        <f>IFERROR(VLOOKUP(A237,Indata!K:X,14,0),0)</f>
        <v>0</v>
      </c>
      <c r="H237" s="76">
        <f t="shared" si="8"/>
        <v>0</v>
      </c>
      <c r="I237" s="93"/>
    </row>
    <row r="238" spans="1:9" ht="15">
      <c r="A238" s="73">
        <v>7560</v>
      </c>
      <c r="B238" s="73" t="s">
        <v>50</v>
      </c>
      <c r="C238" s="85">
        <f>IFERROR(VLOOKUP(A238,Indata!K:X,11,0),0)</f>
        <v>0</v>
      </c>
      <c r="D238" s="85">
        <f>IFERROR(VLOOKUP(A238,Indata!K:X,13,0),0)</f>
        <v>0</v>
      </c>
      <c r="E238" s="74"/>
      <c r="F238" s="92">
        <v>0.03</v>
      </c>
      <c r="G238" s="85">
        <f>IFERROR(VLOOKUP(A238,Indata!K:X,14,0),0)</f>
        <v>0</v>
      </c>
      <c r="H238" s="76">
        <f t="shared" si="8"/>
        <v>0</v>
      </c>
      <c r="I238" s="93"/>
    </row>
    <row r="239" spans="1:9" ht="15">
      <c r="A239" s="73">
        <v>7570</v>
      </c>
      <c r="B239" s="73" t="s">
        <v>188</v>
      </c>
      <c r="C239" s="85">
        <f>IFERROR(VLOOKUP(A239,Indata!K:X,11,0),0)</f>
        <v>0</v>
      </c>
      <c r="D239" s="85">
        <f>IFERROR(VLOOKUP(A239,Indata!K:X,13,0),0)</f>
        <v>0</v>
      </c>
      <c r="E239" s="74"/>
      <c r="F239" s="92">
        <v>0.03</v>
      </c>
      <c r="G239" s="85">
        <f>IFERROR(VLOOKUP(A239,Indata!K:X,14,0),0)</f>
        <v>0</v>
      </c>
      <c r="H239" s="76">
        <f t="shared" si="8"/>
        <v>0</v>
      </c>
      <c r="I239" s="93"/>
    </row>
    <row r="240" spans="1:9" ht="15">
      <c r="A240" s="73">
        <v>7590</v>
      </c>
      <c r="B240" s="73" t="s">
        <v>189</v>
      </c>
      <c r="C240" s="85">
        <f>IFERROR(VLOOKUP(A240,Indata!K:X,11,0),0)</f>
        <v>0</v>
      </c>
      <c r="D240" s="85">
        <f>IFERROR(VLOOKUP(A240,Indata!K:X,13,0),0)</f>
        <v>0</v>
      </c>
      <c r="E240" s="74"/>
      <c r="F240" s="92">
        <v>0.03</v>
      </c>
      <c r="G240" s="85">
        <f>IFERROR(VLOOKUP(A240,Indata!K:X,14,0),0)</f>
        <v>0</v>
      </c>
      <c r="H240" s="76">
        <f t="shared" si="8"/>
        <v>0</v>
      </c>
      <c r="I240" s="93"/>
    </row>
    <row r="241" spans="1:9" ht="15">
      <c r="A241" s="73">
        <v>7610</v>
      </c>
      <c r="B241" s="73" t="s">
        <v>190</v>
      </c>
      <c r="C241" s="85">
        <f>IFERROR(VLOOKUP(A241,Indata!K:X,11,0),0)</f>
        <v>-12300</v>
      </c>
      <c r="D241" s="85">
        <f>IFERROR(VLOOKUP(A241,Indata!K:X,13,0),0)</f>
        <v>-10000</v>
      </c>
      <c r="E241" s="74"/>
      <c r="F241" s="92">
        <v>0.03</v>
      </c>
      <c r="G241" s="85">
        <f>IFERROR(VLOOKUP(A241,Indata!K:X,14,0),0)</f>
        <v>0</v>
      </c>
      <c r="H241" s="76">
        <f t="shared" si="8"/>
        <v>-10000</v>
      </c>
      <c r="I241" s="93">
        <v>-10000</v>
      </c>
    </row>
    <row r="242" spans="1:9" ht="15">
      <c r="A242" s="73">
        <v>7631</v>
      </c>
      <c r="B242" s="73" t="s">
        <v>191</v>
      </c>
      <c r="C242" s="85">
        <f>IFERROR(VLOOKUP(A242,Indata!K:X,11,0),0)</f>
        <v>0</v>
      </c>
      <c r="D242" s="85">
        <f>IFERROR(VLOOKUP(A242,Indata!K:X,13,0),0)</f>
        <v>0</v>
      </c>
      <c r="E242" s="74"/>
      <c r="F242" s="92">
        <v>0.03</v>
      </c>
      <c r="G242" s="85">
        <f>IFERROR(VLOOKUP(A242,Indata!K:X,14,0),0)</f>
        <v>0</v>
      </c>
      <c r="H242" s="76">
        <f t="shared" si="8"/>
        <v>0</v>
      </c>
      <c r="I242" s="93"/>
    </row>
    <row r="243" spans="1:9" ht="15">
      <c r="A243" s="73">
        <v>7650</v>
      </c>
      <c r="B243" s="73" t="s">
        <v>192</v>
      </c>
      <c r="C243" s="85">
        <f>IFERROR(VLOOKUP(A243,Indata!K:X,11,0),0)</f>
        <v>0</v>
      </c>
      <c r="D243" s="85">
        <f>IFERROR(VLOOKUP(A243,Indata!K:X,13,0),0)</f>
        <v>0</v>
      </c>
      <c r="E243" s="74"/>
      <c r="F243" s="92">
        <v>0.03</v>
      </c>
      <c r="G243" s="85">
        <f>IFERROR(VLOOKUP(A243,Indata!K:X,14,0),0)</f>
        <v>0</v>
      </c>
      <c r="H243" s="76">
        <f t="shared" si="8"/>
        <v>0</v>
      </c>
      <c r="I243" s="93"/>
    </row>
    <row r="244" spans="1:9" ht="15">
      <c r="A244" s="73">
        <v>7668</v>
      </c>
      <c r="B244" s="73" t="s">
        <v>193</v>
      </c>
      <c r="C244" s="85">
        <f>IFERROR(VLOOKUP(A244,Indata!K:X,11,0),0)</f>
        <v>0</v>
      </c>
      <c r="D244" s="85">
        <f>IFERROR(VLOOKUP(A244,Indata!K:X,13,0),0)</f>
        <v>0</v>
      </c>
      <c r="E244" s="74"/>
      <c r="F244" s="92">
        <v>0.03</v>
      </c>
      <c r="G244" s="85">
        <f>IFERROR(VLOOKUP(A244,Indata!K:X,14,0),0)</f>
        <v>0</v>
      </c>
      <c r="H244" s="76">
        <f t="shared" si="8"/>
        <v>0</v>
      </c>
      <c r="I244" s="93"/>
    </row>
    <row r="245" spans="1:9" ht="15">
      <c r="A245" s="73">
        <v>7698</v>
      </c>
      <c r="B245" s="73" t="s">
        <v>175</v>
      </c>
      <c r="C245" s="85">
        <f>IFERROR(VLOOKUP(A245,Indata!K:X,11,0),0)</f>
        <v>0</v>
      </c>
      <c r="D245" s="85">
        <f>IFERROR(VLOOKUP(A245,Indata!K:X,13,0),0)</f>
        <v>0</v>
      </c>
      <c r="E245" s="74"/>
      <c r="F245" s="92">
        <v>0.03</v>
      </c>
      <c r="G245" s="85">
        <f>IFERROR(VLOOKUP(A245,Indata!K:X,14,0),0)</f>
        <v>0</v>
      </c>
      <c r="H245" s="76">
        <f t="shared" si="8"/>
        <v>0</v>
      </c>
      <c r="I245" s="93"/>
    </row>
    <row r="246" spans="1:9" ht="15">
      <c r="A246" s="56" t="s">
        <v>8</v>
      </c>
      <c r="B246" s="56" t="s">
        <v>210</v>
      </c>
      <c r="C246" s="56" t="s">
        <v>315</v>
      </c>
      <c r="D246" s="56" t="s">
        <v>64</v>
      </c>
      <c r="E246" s="56" t="s">
        <v>225</v>
      </c>
      <c r="F246" s="56" t="s">
        <v>217</v>
      </c>
      <c r="G246" s="56" t="s">
        <v>216</v>
      </c>
      <c r="H246" s="56" t="s">
        <v>63</v>
      </c>
      <c r="I246" s="56" t="s">
        <v>212</v>
      </c>
    </row>
    <row r="247" spans="1:9" ht="15">
      <c r="A247" s="73">
        <v>7010</v>
      </c>
      <c r="B247" s="73" t="s">
        <v>173</v>
      </c>
      <c r="C247" s="94"/>
      <c r="D247" s="85">
        <f>IFERROR(VLOOKUP(A247,Indata!K:X,13,0),0)</f>
        <v>0</v>
      </c>
      <c r="E247" s="94">
        <v>12</v>
      </c>
      <c r="F247" s="92">
        <v>0.03</v>
      </c>
      <c r="G247" s="85">
        <f>IFERROR(VLOOKUP(A247,Indata!K:X,14,0),0)</f>
        <v>0</v>
      </c>
      <c r="H247" s="76">
        <f>IF(I247=0,(C247*E247)*(1+F247),I247)</f>
        <v>0</v>
      </c>
      <c r="I247" s="93"/>
    </row>
    <row r="248" spans="1:9" ht="15">
      <c r="A248" s="56" t="s">
        <v>8</v>
      </c>
      <c r="B248" s="56" t="s">
        <v>210</v>
      </c>
      <c r="C248" s="56" t="s">
        <v>60</v>
      </c>
      <c r="D248" s="56" t="s">
        <v>64</v>
      </c>
      <c r="E248" s="56" t="s">
        <v>225</v>
      </c>
      <c r="F248" s="56" t="s">
        <v>229</v>
      </c>
      <c r="G248" s="56" t="s">
        <v>216</v>
      </c>
      <c r="H248" s="56" t="s">
        <v>63</v>
      </c>
      <c r="I248" s="56" t="s">
        <v>212</v>
      </c>
    </row>
    <row r="249" spans="1:9" ht="15">
      <c r="A249" s="73">
        <v>7512</v>
      </c>
      <c r="B249" s="73" t="s">
        <v>185</v>
      </c>
      <c r="C249" s="85">
        <f>IFERROR(VLOOKUP(A249,Indata!K:X,11,0),0)</f>
        <v>-6881.25</v>
      </c>
      <c r="D249" s="85">
        <f>IFERROR(VLOOKUP(A249,Indata!K:X,13,0),0)</f>
        <v>-30000</v>
      </c>
      <c r="E249" s="84"/>
      <c r="F249" s="84"/>
      <c r="G249" s="85">
        <f>IFERROR(VLOOKUP(A249,Indata!K:X,14,0),0)</f>
        <v>-20778.830000000002</v>
      </c>
      <c r="H249" s="76">
        <f>IF(I249=0,SUM(H221:H228,H247)*0.3142,I249)</f>
        <v>0.01</v>
      </c>
      <c r="I249" s="93">
        <v>0.01</v>
      </c>
    </row>
    <row r="250" spans="1:9" ht="15">
      <c r="A250" s="73"/>
      <c r="B250" s="87" t="s">
        <v>226</v>
      </c>
      <c r="C250" s="84"/>
      <c r="D250" s="84"/>
      <c r="E250" s="84"/>
      <c r="F250" s="88">
        <v>0.31419999999999998</v>
      </c>
      <c r="G250" s="84"/>
      <c r="H250" s="76"/>
      <c r="I250" s="93"/>
    </row>
    <row r="251" spans="1:9" ht="15">
      <c r="A251" s="73"/>
      <c r="B251" s="87" t="s">
        <v>227</v>
      </c>
      <c r="C251" s="85"/>
      <c r="D251" s="85"/>
      <c r="E251" s="85"/>
      <c r="F251" s="88">
        <v>0.1636</v>
      </c>
      <c r="G251" s="84"/>
      <c r="H251" s="76"/>
      <c r="I251" s="93"/>
    </row>
    <row r="252" spans="1:9" ht="15">
      <c r="A252" s="73"/>
      <c r="B252" s="87" t="s">
        <v>228</v>
      </c>
      <c r="C252" s="85"/>
      <c r="D252" s="85"/>
      <c r="E252" s="85"/>
      <c r="F252" s="88">
        <v>6.1499999999999999E-2</v>
      </c>
      <c r="G252" s="84"/>
      <c r="H252" s="76"/>
      <c r="I252" s="93"/>
    </row>
    <row r="253" spans="1:9" ht="15">
      <c r="A253" s="57" t="s">
        <v>213</v>
      </c>
      <c r="B253" s="58"/>
      <c r="C253" s="59"/>
      <c r="D253" s="59"/>
      <c r="E253" s="59"/>
      <c r="F253" s="59"/>
      <c r="G253" s="58"/>
      <c r="H253" s="293">
        <f>SUM(H221:H249)</f>
        <v>-159099.99</v>
      </c>
      <c r="I253" s="294"/>
    </row>
    <row r="254" spans="1:9" ht="15">
      <c r="A254" s="69"/>
      <c r="B254" s="66"/>
      <c r="C254" s="66"/>
      <c r="D254" s="66"/>
      <c r="E254" s="66"/>
      <c r="F254" s="66"/>
      <c r="G254" s="66"/>
      <c r="H254" s="69"/>
      <c r="I254" s="70"/>
    </row>
    <row r="255" spans="1:9" ht="15">
      <c r="A255" s="69"/>
      <c r="B255" s="66"/>
      <c r="C255" s="66"/>
      <c r="D255" s="66"/>
      <c r="E255" s="66"/>
      <c r="F255" s="66"/>
      <c r="G255" s="66"/>
      <c r="H255" s="69"/>
      <c r="I255" s="70"/>
    </row>
    <row r="256" spans="1:9" ht="15">
      <c r="A256" s="69"/>
      <c r="B256" s="66"/>
      <c r="C256" s="66"/>
      <c r="D256" s="66"/>
      <c r="E256" s="66"/>
      <c r="F256" s="66"/>
      <c r="G256" s="66"/>
      <c r="H256" s="69"/>
      <c r="I256" s="70"/>
    </row>
    <row r="257" spans="1:9" ht="15.75">
      <c r="A257" s="67" t="s">
        <v>247</v>
      </c>
      <c r="B257" s="66"/>
      <c r="C257" s="66"/>
      <c r="D257" s="66"/>
      <c r="E257" s="66"/>
      <c r="F257" s="66"/>
      <c r="G257" s="66"/>
      <c r="H257" s="66"/>
      <c r="I257" s="66"/>
    </row>
    <row r="258" spans="1:9" ht="15">
      <c r="A258" s="56" t="s">
        <v>8</v>
      </c>
      <c r="B258" s="56" t="s">
        <v>210</v>
      </c>
      <c r="C258" s="56" t="s">
        <v>60</v>
      </c>
      <c r="D258" s="56" t="s">
        <v>64</v>
      </c>
      <c r="E258" s="97"/>
      <c r="F258" s="56" t="s">
        <v>211</v>
      </c>
      <c r="G258" s="56" t="s">
        <v>216</v>
      </c>
      <c r="H258" s="56" t="s">
        <v>63</v>
      </c>
      <c r="I258" s="56" t="s">
        <v>212</v>
      </c>
    </row>
    <row r="259" spans="1:9" s="204" customFormat="1" ht="15">
      <c r="A259" s="73">
        <v>4430</v>
      </c>
      <c r="B259" s="73" t="s">
        <v>372</v>
      </c>
      <c r="C259" s="85">
        <f>IFERROR(VLOOKUP(A259,Indata!K:X,11,0),0)</f>
        <v>0</v>
      </c>
      <c r="D259" s="85">
        <f>IFERROR(VLOOKUP(A259,Indata!K:X,13,0),0)</f>
        <v>0</v>
      </c>
      <c r="E259" s="74"/>
      <c r="F259" s="92">
        <v>0.03</v>
      </c>
      <c r="G259" s="85">
        <f>IFERROR(VLOOKUP(A259,Indata!K:X,14,0),0)</f>
        <v>0</v>
      </c>
      <c r="H259" s="76">
        <f t="shared" ref="H259:H291" si="12">IF(I259=0,G259*(1+F259),I259)</f>
        <v>0</v>
      </c>
      <c r="I259" s="93"/>
    </row>
    <row r="260" spans="1:9" ht="15">
      <c r="A260" s="73">
        <v>5010</v>
      </c>
      <c r="B260" s="73" t="s">
        <v>157</v>
      </c>
      <c r="C260" s="85">
        <f>IFERROR(VLOOKUP(A260,Indata!K:X,11,0),0)</f>
        <v>0</v>
      </c>
      <c r="D260" s="85">
        <f>IFERROR(VLOOKUP(A260,Indata!K:X,13,0),0)</f>
        <v>0</v>
      </c>
      <c r="E260" s="74"/>
      <c r="F260" s="92">
        <v>0.03</v>
      </c>
      <c r="G260" s="85">
        <f>IFERROR(VLOOKUP(A260,Indata!K:X,14,0),0)</f>
        <v>0</v>
      </c>
      <c r="H260" s="76">
        <f t="shared" si="12"/>
        <v>0</v>
      </c>
      <c r="I260" s="93"/>
    </row>
    <row r="261" spans="1:9" ht="15">
      <c r="A261" s="73">
        <v>5200</v>
      </c>
      <c r="B261" s="73" t="s">
        <v>125</v>
      </c>
      <c r="C261" s="85">
        <f>IFERROR(VLOOKUP(A261,Indata!K:X,11,0),0)</f>
        <v>0</v>
      </c>
      <c r="D261" s="85">
        <f>IFERROR(VLOOKUP(A261,Indata!K:X,13,0),0)</f>
        <v>0</v>
      </c>
      <c r="E261" s="74"/>
      <c r="F261" s="92">
        <v>0.03</v>
      </c>
      <c r="G261" s="85">
        <f>IFERROR(VLOOKUP(A261,Indata!K:X,14,0),0)</f>
        <v>0</v>
      </c>
      <c r="H261" s="76">
        <f t="shared" si="12"/>
        <v>0</v>
      </c>
      <c r="I261" s="93"/>
    </row>
    <row r="262" spans="1:9" ht="15">
      <c r="A262" s="73">
        <v>5410</v>
      </c>
      <c r="B262" s="73" t="s">
        <v>46</v>
      </c>
      <c r="C262" s="85">
        <f>IFERROR(VLOOKUP(A262,Indata!K:X,11,0),0)</f>
        <v>0</v>
      </c>
      <c r="D262" s="85">
        <f>IFERROR(VLOOKUP(A262,Indata!K:X,13,0),0)</f>
        <v>-2500</v>
      </c>
      <c r="E262" s="74"/>
      <c r="F262" s="92">
        <v>0.03</v>
      </c>
      <c r="G262" s="85">
        <f>IFERROR(VLOOKUP(A262,Indata!K:X,14,0),0)</f>
        <v>0</v>
      </c>
      <c r="H262" s="76">
        <f t="shared" si="12"/>
        <v>-2500</v>
      </c>
      <c r="I262" s="93">
        <v>-2500</v>
      </c>
    </row>
    <row r="263" spans="1:9" ht="15">
      <c r="A263" s="73">
        <v>5420</v>
      </c>
      <c r="B263" s="73" t="s">
        <v>158</v>
      </c>
      <c r="C263" s="85">
        <f>IFERROR(VLOOKUP(A263,Indata!K:X,11,0),0)</f>
        <v>-9450</v>
      </c>
      <c r="D263" s="85">
        <f>IFERROR(VLOOKUP(A263,Indata!K:X,13,0),0)</f>
        <v>-10000</v>
      </c>
      <c r="E263" s="74"/>
      <c r="F263" s="92">
        <v>0.03</v>
      </c>
      <c r="G263" s="85">
        <f>IFERROR(VLOOKUP(A263,Indata!K:X,14,0),0)</f>
        <v>-21392.19</v>
      </c>
      <c r="H263" s="76">
        <f t="shared" si="12"/>
        <v>-10000</v>
      </c>
      <c r="I263" s="93">
        <v>-10000</v>
      </c>
    </row>
    <row r="264" spans="1:9" s="204" customFormat="1" ht="15">
      <c r="A264" s="73">
        <v>5460</v>
      </c>
      <c r="B264" s="73" t="s">
        <v>373</v>
      </c>
      <c r="C264" s="85">
        <f>IFERROR(VLOOKUP(A264,Indata!K:X,11,0),0)</f>
        <v>0</v>
      </c>
      <c r="D264" s="85">
        <f>IFERROR(VLOOKUP(A264,Indata!K:X,13,0),0)</f>
        <v>-2500</v>
      </c>
      <c r="E264" s="74"/>
      <c r="F264" s="92">
        <v>0.03</v>
      </c>
      <c r="G264" s="85">
        <f>IFERROR(VLOOKUP(A264,Indata!K:X,14,0),0)</f>
        <v>0</v>
      </c>
      <c r="H264" s="76">
        <f t="shared" si="12"/>
        <v>-2500</v>
      </c>
      <c r="I264" s="93">
        <v>-2500</v>
      </c>
    </row>
    <row r="265" spans="1:9" s="204" customFormat="1" ht="15">
      <c r="A265" s="73">
        <v>5480</v>
      </c>
      <c r="B265" s="73" t="s">
        <v>374</v>
      </c>
      <c r="C265" s="85">
        <f>IFERROR(VLOOKUP(A265,Indata!K:X,11,0),0)</f>
        <v>0</v>
      </c>
      <c r="D265" s="85">
        <f>IFERROR(VLOOKUP(A265,Indata!K:X,13,0),0)</f>
        <v>0</v>
      </c>
      <c r="E265" s="74"/>
      <c r="F265" s="92">
        <v>0.03</v>
      </c>
      <c r="G265" s="85">
        <f>IFERROR(VLOOKUP(A265,Indata!K:X,14,0),0)</f>
        <v>0</v>
      </c>
      <c r="H265" s="76">
        <f t="shared" si="12"/>
        <v>0</v>
      </c>
      <c r="I265" s="93"/>
    </row>
    <row r="266" spans="1:9" s="204" customFormat="1" ht="15">
      <c r="A266" s="73">
        <v>5490</v>
      </c>
      <c r="B266" s="73" t="s">
        <v>401</v>
      </c>
      <c r="C266" s="85">
        <f>IFERROR(VLOOKUP(A266,Indata!K:X,11,0),0)</f>
        <v>0</v>
      </c>
      <c r="D266" s="85">
        <f>IFERROR(VLOOKUP(A266,Indata!K:X,13,0),0)</f>
        <v>0</v>
      </c>
      <c r="E266" s="74"/>
      <c r="F266" s="92">
        <v>0.03</v>
      </c>
      <c r="G266" s="85">
        <f>IFERROR(VLOOKUP(A266,Indata!K:X,14,0),0)</f>
        <v>0</v>
      </c>
      <c r="H266" s="76">
        <f t="shared" ref="H266" si="13">IF(I266=0,G266*(1+F266),I266)</f>
        <v>0</v>
      </c>
      <c r="I266" s="93"/>
    </row>
    <row r="267" spans="1:9" ht="15">
      <c r="A267" s="73">
        <v>5500</v>
      </c>
      <c r="B267" s="73" t="s">
        <v>159</v>
      </c>
      <c r="C267" s="85">
        <f>IFERROR(VLOOKUP(A267,Indata!K:X,11,0),0)</f>
        <v>0</v>
      </c>
      <c r="D267" s="85">
        <f>IFERROR(VLOOKUP(A267,Indata!K:X,13,0),0)</f>
        <v>0</v>
      </c>
      <c r="E267" s="74"/>
      <c r="F267" s="92">
        <v>0.03</v>
      </c>
      <c r="G267" s="85">
        <f>IFERROR(VLOOKUP(A267,Indata!K:X,14,0),0)</f>
        <v>0</v>
      </c>
      <c r="H267" s="76">
        <f t="shared" si="12"/>
        <v>0</v>
      </c>
      <c r="I267" s="93"/>
    </row>
    <row r="268" spans="1:9" s="204" customFormat="1" ht="15">
      <c r="A268" s="73">
        <v>5602</v>
      </c>
      <c r="B268" s="73" t="s">
        <v>375</v>
      </c>
      <c r="C268" s="85">
        <f>IFERROR(VLOOKUP(A268,Indata!K:X,11,0),0)</f>
        <v>0</v>
      </c>
      <c r="D268" s="85">
        <f>IFERROR(VLOOKUP(A268,Indata!K:X,13,0),0)</f>
        <v>0</v>
      </c>
      <c r="E268" s="74"/>
      <c r="F268" s="92">
        <v>0.03</v>
      </c>
      <c r="G268" s="85">
        <f>IFERROR(VLOOKUP(A268,Indata!K:X,14,0),0)</f>
        <v>0</v>
      </c>
      <c r="H268" s="76">
        <f t="shared" si="12"/>
        <v>0</v>
      </c>
      <c r="I268" s="93"/>
    </row>
    <row r="269" spans="1:9" s="204" customFormat="1" ht="15">
      <c r="A269" s="73">
        <v>5810</v>
      </c>
      <c r="B269" s="73" t="s">
        <v>376</v>
      </c>
      <c r="C269" s="85">
        <f>IFERROR(VLOOKUP(A269,Indata!K:X,11,0),0)</f>
        <v>0</v>
      </c>
      <c r="D269" s="85">
        <f>IFERROR(VLOOKUP(A269,Indata!K:X,13,0),0)</f>
        <v>0</v>
      </c>
      <c r="E269" s="74"/>
      <c r="F269" s="92">
        <v>0.03</v>
      </c>
      <c r="G269" s="85">
        <f>IFERROR(VLOOKUP(A269,Indata!K:X,14,0),0)</f>
        <v>0</v>
      </c>
      <c r="H269" s="76">
        <f t="shared" si="12"/>
        <v>0</v>
      </c>
      <c r="I269" s="93"/>
    </row>
    <row r="270" spans="1:9" ht="15">
      <c r="A270" s="73">
        <v>6061</v>
      </c>
      <c r="B270" s="73" t="s">
        <v>47</v>
      </c>
      <c r="C270" s="85">
        <f>IFERROR(VLOOKUP(A270,Indata!K:X,11,0),0)</f>
        <v>-125</v>
      </c>
      <c r="D270" s="85">
        <f>IFERROR(VLOOKUP(A270,Indata!K:X,13,0),0)</f>
        <v>-8000</v>
      </c>
      <c r="E270" s="74"/>
      <c r="F270" s="92">
        <v>0.03</v>
      </c>
      <c r="G270" s="85">
        <f>IFERROR(VLOOKUP(A270,Indata!K:X,14,0),0)</f>
        <v>-3500</v>
      </c>
      <c r="H270" s="76">
        <f t="shared" si="12"/>
        <v>-8000</v>
      </c>
      <c r="I270" s="93">
        <v>-8000</v>
      </c>
    </row>
    <row r="271" spans="1:9" ht="15">
      <c r="A271" s="73">
        <v>6071</v>
      </c>
      <c r="B271" s="73" t="s">
        <v>160</v>
      </c>
      <c r="C271" s="85">
        <f>IFERROR(VLOOKUP(A271,Indata!K:X,11,0),0)</f>
        <v>0</v>
      </c>
      <c r="D271" s="85">
        <f>IFERROR(VLOOKUP(A271,Indata!K:X,13,0),0)</f>
        <v>0</v>
      </c>
      <c r="E271" s="74"/>
      <c r="F271" s="92">
        <v>0.03</v>
      </c>
      <c r="G271" s="85">
        <f>IFERROR(VLOOKUP(A271,Indata!K:X,14,0),0)</f>
        <v>0</v>
      </c>
      <c r="H271" s="76">
        <f t="shared" si="12"/>
        <v>0</v>
      </c>
      <c r="I271" s="93"/>
    </row>
    <row r="272" spans="1:9" ht="15">
      <c r="A272" s="73">
        <v>6110</v>
      </c>
      <c r="B272" s="73" t="s">
        <v>161</v>
      </c>
      <c r="C272" s="85">
        <f>IFERROR(VLOOKUP(A272,Indata!K:X,11,0),0)</f>
        <v>-11751</v>
      </c>
      <c r="D272" s="85">
        <f>IFERROR(VLOOKUP(A272,Indata!K:X,13,0),0)</f>
        <v>-7500</v>
      </c>
      <c r="E272" s="74"/>
      <c r="F272" s="92">
        <v>0.03</v>
      </c>
      <c r="G272" s="85">
        <f>IFERROR(VLOOKUP(A272,Indata!K:X,14,0),0)</f>
        <v>-6225.6</v>
      </c>
      <c r="H272" s="76">
        <f t="shared" si="12"/>
        <v>-7500</v>
      </c>
      <c r="I272" s="93">
        <v>-7500</v>
      </c>
    </row>
    <row r="273" spans="1:9" ht="15">
      <c r="A273" s="73">
        <v>6211</v>
      </c>
      <c r="B273" s="73" t="s">
        <v>152</v>
      </c>
      <c r="C273" s="85">
        <f>IFERROR(VLOOKUP(A273,Indata!K:X,11,0),0)</f>
        <v>-3237</v>
      </c>
      <c r="D273" s="85">
        <f>IFERROR(VLOOKUP(A273,Indata!K:X,13,0),0)</f>
        <v>-8000</v>
      </c>
      <c r="E273" s="74"/>
      <c r="F273" s="92">
        <v>0.03</v>
      </c>
      <c r="G273" s="85">
        <f>IFERROR(VLOOKUP(A273,Indata!K:X,14,0),0)</f>
        <v>-7214</v>
      </c>
      <c r="H273" s="76">
        <f t="shared" si="12"/>
        <v>-8000</v>
      </c>
      <c r="I273" s="93">
        <v>-8000</v>
      </c>
    </row>
    <row r="274" spans="1:9" ht="15">
      <c r="A274" s="73">
        <v>6212</v>
      </c>
      <c r="B274" s="73" t="s">
        <v>162</v>
      </c>
      <c r="C274" s="85">
        <f>IFERROR(VLOOKUP(A274,Indata!K:X,11,0),0)</f>
        <v>0</v>
      </c>
      <c r="D274" s="85">
        <f>IFERROR(VLOOKUP(A274,Indata!K:X,13,0),0)</f>
        <v>0</v>
      </c>
      <c r="E274" s="74"/>
      <c r="F274" s="92">
        <v>0.03</v>
      </c>
      <c r="G274" s="85">
        <f>IFERROR(VLOOKUP(A274,Indata!K:X,14,0),0)</f>
        <v>0</v>
      </c>
      <c r="H274" s="76">
        <f t="shared" si="12"/>
        <v>0</v>
      </c>
      <c r="I274" s="93"/>
    </row>
    <row r="275" spans="1:9" ht="15">
      <c r="A275" s="73">
        <v>6230</v>
      </c>
      <c r="B275" s="73" t="s">
        <v>163</v>
      </c>
      <c r="C275" s="85">
        <f>IFERROR(VLOOKUP(A275,Indata!K:X,11,0),0)</f>
        <v>0</v>
      </c>
      <c r="D275" s="85">
        <f>IFERROR(VLOOKUP(A275,Indata!K:X,13,0),0)</f>
        <v>0</v>
      </c>
      <c r="E275" s="74"/>
      <c r="F275" s="92">
        <v>0.03</v>
      </c>
      <c r="G275" s="85">
        <f>IFERROR(VLOOKUP(A275,Indata!K:X,14,0),0)</f>
        <v>0</v>
      </c>
      <c r="H275" s="76">
        <f t="shared" si="12"/>
        <v>0</v>
      </c>
      <c r="I275" s="93"/>
    </row>
    <row r="276" spans="1:9" s="204" customFormat="1" ht="15">
      <c r="A276" s="73">
        <v>6250</v>
      </c>
      <c r="B276" s="73" t="s">
        <v>388</v>
      </c>
      <c r="C276" s="85">
        <f>IFERROR(VLOOKUP(A276,Indata!K:X,11,0),0)</f>
        <v>0</v>
      </c>
      <c r="D276" s="85">
        <f>IFERROR(VLOOKUP(A276,Indata!K:X,13,0),0)</f>
        <v>-16000</v>
      </c>
      <c r="E276" s="74"/>
      <c r="F276" s="92">
        <v>0.03</v>
      </c>
      <c r="G276" s="85">
        <f>IFERROR(VLOOKUP(A276,Indata!K:X,14,0),0)</f>
        <v>-15595</v>
      </c>
      <c r="H276" s="76">
        <f t="shared" ref="H276" si="14">IF(I276=0,G276*(1+F276),I276)</f>
        <v>-16000</v>
      </c>
      <c r="I276" s="93">
        <v>-16000</v>
      </c>
    </row>
    <row r="277" spans="1:9" s="204" customFormat="1" ht="15">
      <c r="A277" s="87">
        <v>6320</v>
      </c>
      <c r="B277" s="87" t="s">
        <v>471</v>
      </c>
      <c r="C277" s="73">
        <v>0</v>
      </c>
      <c r="D277" s="73">
        <v>-1000</v>
      </c>
      <c r="E277" s="73"/>
      <c r="F277" s="291">
        <v>0.03</v>
      </c>
      <c r="G277" s="73">
        <v>0</v>
      </c>
      <c r="H277" s="73"/>
      <c r="I277" s="93">
        <v>0</v>
      </c>
    </row>
    <row r="278" spans="1:9" ht="15">
      <c r="A278" s="73">
        <v>6321</v>
      </c>
      <c r="B278" s="73" t="s">
        <v>164</v>
      </c>
      <c r="C278" s="85">
        <f>IFERROR(VLOOKUP(A278,Indata!K:X,11,0),0)</f>
        <v>0</v>
      </c>
      <c r="D278" s="85">
        <f>IFERROR(VLOOKUP(A278,Indata!K:X,13,0),0)</f>
        <v>0</v>
      </c>
      <c r="E278" s="74"/>
      <c r="F278" s="92">
        <v>0.03</v>
      </c>
      <c r="G278" s="85">
        <f>IFERROR(VLOOKUP(A278,Indata!K:X,14,0),0)</f>
        <v>0</v>
      </c>
      <c r="H278" s="76">
        <f t="shared" si="12"/>
        <v>0</v>
      </c>
      <c r="I278" s="93"/>
    </row>
    <row r="279" spans="1:9" ht="15">
      <c r="A279" s="73">
        <v>6421</v>
      </c>
      <c r="B279" s="73" t="s">
        <v>167</v>
      </c>
      <c r="C279" s="85">
        <f>IFERROR(VLOOKUP(A279,Indata!K:X,11,0),0)</f>
        <v>-13138</v>
      </c>
      <c r="D279" s="85">
        <f>IFERROR(VLOOKUP(A279,Indata!K:X,13,0),0)</f>
        <v>-13000</v>
      </c>
      <c r="E279" s="74"/>
      <c r="F279" s="92">
        <v>0.03</v>
      </c>
      <c r="G279" s="85">
        <f>IFERROR(VLOOKUP(A279,Indata!K:X,14,0),0)</f>
        <v>-12738</v>
      </c>
      <c r="H279" s="76">
        <f t="shared" si="12"/>
        <v>-13713</v>
      </c>
      <c r="I279" s="93">
        <v>-13713</v>
      </c>
    </row>
    <row r="280" spans="1:9" ht="15">
      <c r="A280" s="73">
        <v>6550</v>
      </c>
      <c r="B280" s="73" t="s">
        <v>170</v>
      </c>
      <c r="C280" s="85">
        <f>IFERROR(VLOOKUP(A280,Indata!K:X,11,0),0)</f>
        <v>-10796</v>
      </c>
      <c r="D280" s="85">
        <f>IFERROR(VLOOKUP(A280,Indata!K:X,13,0),0)</f>
        <v>-20000</v>
      </c>
      <c r="E280" s="74"/>
      <c r="F280" s="92">
        <v>0.03</v>
      </c>
      <c r="G280" s="85">
        <f>IFERROR(VLOOKUP(A280,Indata!K:X,14,0),0)</f>
        <v>-109992.25</v>
      </c>
      <c r="H280" s="76">
        <f t="shared" si="12"/>
        <v>-20000</v>
      </c>
      <c r="I280" s="93">
        <v>-20000</v>
      </c>
    </row>
    <row r="281" spans="1:9" s="204" customFormat="1" ht="15">
      <c r="A281" s="73">
        <v>6555</v>
      </c>
      <c r="B281" s="73" t="s">
        <v>377</v>
      </c>
      <c r="C281" s="85">
        <f>IFERROR(VLOOKUP(A281,Indata!K:X,11,0),0)</f>
        <v>0</v>
      </c>
      <c r="D281" s="85">
        <f>IFERROR(VLOOKUP(A281,Indata!K:X,13,0),0)</f>
        <v>-10000</v>
      </c>
      <c r="E281" s="74"/>
      <c r="F281" s="92">
        <v>0.03</v>
      </c>
      <c r="G281" s="85">
        <f>IFERROR(VLOOKUP(A281,Indata!K:X,14,0),0)</f>
        <v>0</v>
      </c>
      <c r="H281" s="76">
        <f t="shared" si="12"/>
        <v>-10000</v>
      </c>
      <c r="I281" s="93">
        <v>-10000</v>
      </c>
    </row>
    <row r="282" spans="1:9" ht="15">
      <c r="A282" s="73">
        <v>6560</v>
      </c>
      <c r="B282" s="73" t="s">
        <v>171</v>
      </c>
      <c r="C282" s="85">
        <f>IFERROR(VLOOKUP(A282,Indata!K:X,11,0),0)</f>
        <v>0</v>
      </c>
      <c r="D282" s="85">
        <f>IFERROR(VLOOKUP(A282,Indata!K:X,13,0),0)</f>
        <v>0</v>
      </c>
      <c r="E282" s="74"/>
      <c r="F282" s="92">
        <v>0.03</v>
      </c>
      <c r="G282" s="85">
        <f>IFERROR(VLOOKUP(A282,Indata!K:X,14,0),0)</f>
        <v>0</v>
      </c>
      <c r="H282" s="76">
        <f t="shared" si="12"/>
        <v>0</v>
      </c>
      <c r="I282" s="93"/>
    </row>
    <row r="283" spans="1:9" s="204" customFormat="1" ht="15">
      <c r="A283" s="73">
        <v>6570</v>
      </c>
      <c r="B283" s="73" t="s">
        <v>234</v>
      </c>
      <c r="C283" s="85">
        <f>IFERROR(VLOOKUP(A283,Indata!K:X,11,0),0)</f>
        <v>0</v>
      </c>
      <c r="D283" s="85">
        <f>IFERROR(VLOOKUP(A283,Indata!K:X,13,0),0)</f>
        <v>0</v>
      </c>
      <c r="E283" s="74"/>
      <c r="F283" s="92">
        <v>0.03</v>
      </c>
      <c r="G283" s="85">
        <f>IFERROR(VLOOKUP(A283,Indata!K:X,14,0),0)</f>
        <v>0</v>
      </c>
      <c r="H283" s="76">
        <f t="shared" si="12"/>
        <v>0</v>
      </c>
      <c r="I283" s="93"/>
    </row>
    <row r="284" spans="1:9" s="204" customFormat="1" ht="15">
      <c r="A284" s="73">
        <v>6810</v>
      </c>
      <c r="B284" s="73" t="s">
        <v>384</v>
      </c>
      <c r="C284" s="85">
        <f>IFERROR(VLOOKUP(A284,Indata!K:X,11,0),0)</f>
        <v>-4233.5</v>
      </c>
      <c r="D284" s="85">
        <f>IFERROR(VLOOKUP(A284,Indata!K:X,13,0),0)</f>
        <v>-5000</v>
      </c>
      <c r="E284" s="74"/>
      <c r="F284" s="92">
        <v>0.03</v>
      </c>
      <c r="G284" s="85">
        <f>IFERROR(VLOOKUP(A284,Indata!K:X,14,0),0)</f>
        <v>-4531</v>
      </c>
      <c r="H284" s="76">
        <f t="shared" si="12"/>
        <v>-5000</v>
      </c>
      <c r="I284" s="93">
        <v>-5000</v>
      </c>
    </row>
    <row r="285" spans="1:9" s="204" customFormat="1" ht="15">
      <c r="A285" s="73">
        <v>6821</v>
      </c>
      <c r="B285" s="73" t="s">
        <v>379</v>
      </c>
      <c r="C285" s="85">
        <f>IFERROR(VLOOKUP(A285,Indata!K:X,11,0),0)</f>
        <v>-5117</v>
      </c>
      <c r="D285" s="85">
        <f>IFERROR(VLOOKUP(A285,Indata!K:X,13,0),0)</f>
        <v>-60000</v>
      </c>
      <c r="E285" s="74"/>
      <c r="F285" s="92">
        <v>0.03</v>
      </c>
      <c r="G285" s="85">
        <f>IFERROR(VLOOKUP(A285,Indata!K:X,14,0),0)</f>
        <v>-58081.15</v>
      </c>
      <c r="H285" s="76">
        <f t="shared" si="12"/>
        <v>-60000</v>
      </c>
      <c r="I285" s="93">
        <v>-60000</v>
      </c>
    </row>
    <row r="286" spans="1:9" s="204" customFormat="1" ht="15">
      <c r="A286" s="73">
        <v>6822</v>
      </c>
      <c r="B286" s="73" t="s">
        <v>380</v>
      </c>
      <c r="C286" s="85">
        <f>IFERROR(VLOOKUP(A286,Indata!K:X,11,0),0)</f>
        <v>0</v>
      </c>
      <c r="D286" s="85">
        <f>IFERROR(VLOOKUP(A286,Indata!K:X,13,0),0)</f>
        <v>0</v>
      </c>
      <c r="E286" s="74"/>
      <c r="F286" s="92">
        <v>0.03</v>
      </c>
      <c r="G286" s="85">
        <f>IFERROR(VLOOKUP(A286,Indata!K:X,14,0),0)</f>
        <v>0</v>
      </c>
      <c r="H286" s="76">
        <f t="shared" si="12"/>
        <v>0</v>
      </c>
      <c r="I286" s="93"/>
    </row>
    <row r="287" spans="1:9" ht="15">
      <c r="A287" s="73">
        <v>6970</v>
      </c>
      <c r="B287" s="73" t="s">
        <v>172</v>
      </c>
      <c r="C287" s="85">
        <f>IFERROR(VLOOKUP(A287,Indata!K:X,11,0),0)</f>
        <v>0</v>
      </c>
      <c r="D287" s="85">
        <f>IFERROR(VLOOKUP(A287,Indata!K:X,13,0),0)</f>
        <v>0</v>
      </c>
      <c r="E287" s="74"/>
      <c r="F287" s="92">
        <v>0.03</v>
      </c>
      <c r="G287" s="85">
        <f>IFERROR(VLOOKUP(A287,Indata!K:X,14,0),0)</f>
        <v>0</v>
      </c>
      <c r="H287" s="76">
        <f>IF(I287=0,G287*(1+F287),I287)</f>
        <v>0</v>
      </c>
      <c r="I287" s="93"/>
    </row>
    <row r="288" spans="1:9" ht="15">
      <c r="A288" s="73">
        <v>6985</v>
      </c>
      <c r="B288" s="73" t="s">
        <v>48</v>
      </c>
      <c r="C288" s="85">
        <f>IFERROR(VLOOKUP(A288,Indata!K:X,11,0),0)</f>
        <v>-42224.99</v>
      </c>
      <c r="D288" s="85">
        <f>IFERROR(VLOOKUP(A288,Indata!K:X,13,0),0)</f>
        <v>-56300</v>
      </c>
      <c r="E288" s="74"/>
      <c r="F288" s="92">
        <v>0.03</v>
      </c>
      <c r="G288" s="85">
        <f>IFERROR(VLOOKUP(A288,Indata!K:X,14,0),0)</f>
        <v>-56300</v>
      </c>
      <c r="H288" s="76">
        <f t="shared" si="12"/>
        <v>-56300</v>
      </c>
      <c r="I288" s="93">
        <v>-56300</v>
      </c>
    </row>
    <row r="289" spans="1:9" s="204" customFormat="1" ht="15">
      <c r="A289" s="73">
        <v>6991</v>
      </c>
      <c r="B289" s="73" t="s">
        <v>385</v>
      </c>
      <c r="C289" s="85">
        <f>IFERROR(VLOOKUP(A289,Indata!K:X,11,0),0)</f>
        <v>0</v>
      </c>
      <c r="D289" s="85">
        <f>IFERROR(VLOOKUP(A289,Indata!K:X,13,0),0)</f>
        <v>-2500</v>
      </c>
      <c r="E289" s="74"/>
      <c r="F289" s="92">
        <v>0.03</v>
      </c>
      <c r="G289" s="85">
        <f>IFERROR(VLOOKUP(A289,Indata!K:X,14,0),0)</f>
        <v>-2328</v>
      </c>
      <c r="H289" s="76">
        <f t="shared" si="12"/>
        <v>-2500</v>
      </c>
      <c r="I289" s="93">
        <v>-2500</v>
      </c>
    </row>
    <row r="290" spans="1:9" s="204" customFormat="1" ht="15">
      <c r="A290" s="73">
        <v>6993</v>
      </c>
      <c r="B290" s="73" t="s">
        <v>382</v>
      </c>
      <c r="C290" s="85">
        <f>IFERROR(VLOOKUP(A290,Indata!K:X,11,0),0)</f>
        <v>-5842</v>
      </c>
      <c r="D290" s="85">
        <f>IFERROR(VLOOKUP(A290,Indata!K:X,13,0),0)</f>
        <v>-1000</v>
      </c>
      <c r="E290" s="74"/>
      <c r="F290" s="92">
        <v>0.03</v>
      </c>
      <c r="G290" s="85">
        <f>IFERROR(VLOOKUP(A290,Indata!K:X,14,0),0)</f>
        <v>0</v>
      </c>
      <c r="H290" s="76">
        <f t="shared" si="12"/>
        <v>-1000</v>
      </c>
      <c r="I290" s="93">
        <v>-1000</v>
      </c>
    </row>
    <row r="291" spans="1:9" s="204" customFormat="1" ht="15">
      <c r="A291" s="73">
        <v>6999</v>
      </c>
      <c r="B291" s="73" t="s">
        <v>383</v>
      </c>
      <c r="C291" s="85">
        <f>IFERROR(VLOOKUP(A291,Indata!K:X,11,0),0)</f>
        <v>0</v>
      </c>
      <c r="D291" s="85">
        <f>IFERROR(VLOOKUP(A291,Indata!K:X,13,0),0)</f>
        <v>0</v>
      </c>
      <c r="E291" s="74"/>
      <c r="F291" s="92">
        <v>0.03</v>
      </c>
      <c r="G291" s="85">
        <f>IFERROR(VLOOKUP(A291,Indata!K:X,14,0),0)</f>
        <v>0</v>
      </c>
      <c r="H291" s="76">
        <f t="shared" si="12"/>
        <v>0</v>
      </c>
      <c r="I291" s="93"/>
    </row>
    <row r="292" spans="1:9" ht="15">
      <c r="A292" s="57" t="s">
        <v>213</v>
      </c>
      <c r="B292" s="58"/>
      <c r="C292" s="58"/>
      <c r="D292" s="58"/>
      <c r="E292" s="58"/>
      <c r="F292" s="58"/>
      <c r="G292" s="58"/>
      <c r="H292" s="293">
        <f>SUM(H259:H291)</f>
        <v>-223013</v>
      </c>
      <c r="I292" s="294"/>
    </row>
    <row r="293" spans="1:9" ht="15">
      <c r="A293" s="69"/>
      <c r="B293" s="66"/>
      <c r="C293" s="66"/>
      <c r="D293" s="66"/>
      <c r="E293" s="66"/>
      <c r="F293" s="66"/>
      <c r="G293" s="66"/>
      <c r="H293" s="69"/>
      <c r="I293" s="70"/>
    </row>
    <row r="294" spans="1:9" ht="15">
      <c r="A294" s="69"/>
      <c r="B294" s="66"/>
      <c r="C294" s="66"/>
      <c r="D294" s="66"/>
      <c r="E294" s="66"/>
      <c r="F294" s="66"/>
      <c r="G294" s="66"/>
      <c r="H294" s="69"/>
      <c r="I294" s="70"/>
    </row>
    <row r="295" spans="1:9" ht="15">
      <c r="A295" s="69"/>
      <c r="B295" s="66"/>
      <c r="C295" s="66"/>
      <c r="D295" s="66"/>
      <c r="E295" s="66"/>
      <c r="F295" s="66"/>
      <c r="G295" s="66"/>
      <c r="H295" s="69"/>
      <c r="I295" s="70"/>
    </row>
    <row r="296" spans="1:9" ht="15.75">
      <c r="A296" s="67" t="s">
        <v>255</v>
      </c>
      <c r="B296" s="66"/>
      <c r="C296" s="66"/>
      <c r="D296" s="66"/>
      <c r="E296" s="66"/>
      <c r="F296" s="66"/>
      <c r="G296" s="66"/>
      <c r="H296" s="66"/>
      <c r="I296" s="66"/>
    </row>
    <row r="297" spans="1:9" ht="15">
      <c r="A297" s="56" t="s">
        <v>8</v>
      </c>
      <c r="B297" s="56" t="s">
        <v>210</v>
      </c>
      <c r="C297" s="56" t="s">
        <v>60</v>
      </c>
      <c r="D297" s="56" t="s">
        <v>64</v>
      </c>
      <c r="E297" s="56" t="s">
        <v>216</v>
      </c>
      <c r="F297" s="56" t="s">
        <v>211</v>
      </c>
      <c r="G297" s="56"/>
      <c r="H297" s="56" t="s">
        <v>63</v>
      </c>
      <c r="I297" s="56" t="s">
        <v>212</v>
      </c>
    </row>
    <row r="298" spans="1:9" ht="15">
      <c r="A298" s="73">
        <v>4210</v>
      </c>
      <c r="B298" s="73" t="s">
        <v>138</v>
      </c>
      <c r="C298" s="85">
        <f>IFERROR(VLOOKUP(A298,Indata!K:X,11,0),0)</f>
        <v>0</v>
      </c>
      <c r="D298" s="85">
        <f>IFERROR(VLOOKUP(A298,Indata!K:X,13,0),0)</f>
        <v>0</v>
      </c>
      <c r="E298" s="85">
        <f>IFERROR(VLOOKUP(A298,Indata!K:X,14,0),0)</f>
        <v>0</v>
      </c>
      <c r="F298" s="92">
        <v>0</v>
      </c>
      <c r="G298" s="74"/>
      <c r="H298" s="76">
        <f t="shared" ref="H298:H305" si="15">IF(I298=0,D298*(1+F298),I298)</f>
        <v>0</v>
      </c>
      <c r="I298" s="93"/>
    </row>
    <row r="299" spans="1:9" ht="15">
      <c r="A299" s="73">
        <v>4220</v>
      </c>
      <c r="B299" s="73" t="s">
        <v>139</v>
      </c>
      <c r="C299" s="85">
        <f>IFERROR(VLOOKUP(A299,Indata!K:X,11,0),0)</f>
        <v>0</v>
      </c>
      <c r="D299" s="85">
        <f>IFERROR(VLOOKUP(A299,Indata!K:X,13,0),0)</f>
        <v>0</v>
      </c>
      <c r="E299" s="85">
        <f>IFERROR(VLOOKUP(A299,Indata!K:X,14,0),0)</f>
        <v>0</v>
      </c>
      <c r="F299" s="92">
        <v>0</v>
      </c>
      <c r="G299" s="74"/>
      <c r="H299" s="76">
        <f t="shared" si="15"/>
        <v>0</v>
      </c>
      <c r="I299" s="93"/>
    </row>
    <row r="300" spans="1:9" ht="15">
      <c r="A300" s="73">
        <v>4234</v>
      </c>
      <c r="B300" s="73" t="s">
        <v>140</v>
      </c>
      <c r="C300" s="85">
        <f>IFERROR(VLOOKUP(A300,Indata!K:X,11,0),0)</f>
        <v>0</v>
      </c>
      <c r="D300" s="85">
        <f>IFERROR(VLOOKUP(A300,Indata!K:X,13,0),0)</f>
        <v>0</v>
      </c>
      <c r="E300" s="85">
        <f>IFERROR(VLOOKUP(A300,Indata!K:X,14,0),0)</f>
        <v>-217780</v>
      </c>
      <c r="F300" s="92">
        <v>0</v>
      </c>
      <c r="G300" s="74"/>
      <c r="H300" s="76">
        <f t="shared" si="15"/>
        <v>0</v>
      </c>
      <c r="I300" s="93"/>
    </row>
    <row r="301" spans="1:9" ht="15">
      <c r="A301" s="73">
        <v>4240</v>
      </c>
      <c r="B301" s="73" t="s">
        <v>141</v>
      </c>
      <c r="C301" s="85">
        <f>IFERROR(VLOOKUP(A301,Indata!K:X,11,0),0)</f>
        <v>-185094</v>
      </c>
      <c r="D301" s="85">
        <f>IFERROR(VLOOKUP(A301,Indata!K:X,13,0),0)</f>
        <v>0</v>
      </c>
      <c r="E301" s="85">
        <f>IFERROR(VLOOKUP(A301,Indata!K:X,14,0),0)</f>
        <v>0</v>
      </c>
      <c r="F301" s="92">
        <v>0</v>
      </c>
      <c r="G301" s="74"/>
      <c r="H301" s="76">
        <f t="shared" si="15"/>
        <v>0</v>
      </c>
      <c r="I301" s="93"/>
    </row>
    <row r="302" spans="1:9" ht="15">
      <c r="A302" s="73">
        <v>4250</v>
      </c>
      <c r="B302" s="73" t="s">
        <v>142</v>
      </c>
      <c r="C302" s="85">
        <f>IFERROR(VLOOKUP(A302,Indata!K:X,11,0),0)</f>
        <v>0</v>
      </c>
      <c r="D302" s="85">
        <f>IFERROR(VLOOKUP(A302,Indata!K:X,13,0),0)</f>
        <v>0</v>
      </c>
      <c r="E302" s="85">
        <f>IFERROR(VLOOKUP(A302,Indata!K:X,14,0),0)</f>
        <v>-739945</v>
      </c>
      <c r="F302" s="92">
        <v>0</v>
      </c>
      <c r="G302" s="74"/>
      <c r="H302" s="76">
        <f t="shared" si="15"/>
        <v>0</v>
      </c>
      <c r="I302" s="93"/>
    </row>
    <row r="303" spans="1:9" ht="15">
      <c r="A303" s="73">
        <v>4260</v>
      </c>
      <c r="B303" s="73" t="s">
        <v>143</v>
      </c>
      <c r="C303" s="85">
        <f>IFERROR(VLOOKUP(A303,Indata!K:X,11,0),0)</f>
        <v>0</v>
      </c>
      <c r="D303" s="85">
        <f>IFERROR(VLOOKUP(A303,Indata!K:X,13,0),0)</f>
        <v>0</v>
      </c>
      <c r="E303" s="85">
        <f>IFERROR(VLOOKUP(A303,Indata!K:X,14,0),0)</f>
        <v>-66720</v>
      </c>
      <c r="F303" s="92">
        <v>0</v>
      </c>
      <c r="G303" s="74"/>
      <c r="H303" s="76">
        <f t="shared" si="15"/>
        <v>0</v>
      </c>
      <c r="I303" s="93"/>
    </row>
    <row r="304" spans="1:9" ht="15">
      <c r="A304" s="73">
        <v>4270</v>
      </c>
      <c r="B304" s="73" t="s">
        <v>144</v>
      </c>
      <c r="C304" s="85">
        <f>IFERROR(VLOOKUP(A304,Indata!K:X,11,0),0)</f>
        <v>0</v>
      </c>
      <c r="D304" s="85">
        <f>IFERROR(VLOOKUP(A304,Indata!K:X,13,0),0)</f>
        <v>0</v>
      </c>
      <c r="E304" s="85">
        <f>IFERROR(VLOOKUP(A304,Indata!K:X,14,0),0)</f>
        <v>0</v>
      </c>
      <c r="F304" s="92">
        <v>0</v>
      </c>
      <c r="G304" s="74"/>
      <c r="H304" s="76">
        <f t="shared" si="15"/>
        <v>0</v>
      </c>
      <c r="I304" s="93"/>
    </row>
    <row r="305" spans="1:9" ht="15">
      <c r="A305" s="73">
        <v>4290</v>
      </c>
      <c r="B305" s="73" t="s">
        <v>145</v>
      </c>
      <c r="C305" s="85">
        <f>IFERROR(VLOOKUP(A305,Indata!K:X,11,0),0)</f>
        <v>0</v>
      </c>
      <c r="D305" s="85">
        <f>IFERROR(VLOOKUP(A305,Indata!K:X,13,0),0)</f>
        <v>0</v>
      </c>
      <c r="E305" s="85">
        <f>IFERROR(VLOOKUP(A305,Indata!K:X,14,0),0)</f>
        <v>0</v>
      </c>
      <c r="F305" s="92">
        <v>0</v>
      </c>
      <c r="G305" s="74"/>
      <c r="H305" s="76">
        <f t="shared" si="15"/>
        <v>0</v>
      </c>
      <c r="I305" s="93"/>
    </row>
    <row r="306" spans="1:9" ht="15">
      <c r="A306" s="57" t="s">
        <v>213</v>
      </c>
      <c r="B306" s="58"/>
      <c r="C306" s="58"/>
      <c r="D306" s="58"/>
      <c r="E306" s="58"/>
      <c r="F306" s="58"/>
      <c r="G306" s="58"/>
      <c r="H306" s="293">
        <f>SUM(H298:H305)</f>
        <v>0</v>
      </c>
      <c r="I306" s="294"/>
    </row>
    <row r="307" spans="1:9" ht="15">
      <c r="A307" s="69"/>
      <c r="B307" s="66"/>
      <c r="C307" s="66"/>
      <c r="D307" s="66"/>
      <c r="E307" s="66"/>
      <c r="F307" s="66"/>
      <c r="G307" s="66"/>
      <c r="H307" s="69"/>
      <c r="I307" s="70"/>
    </row>
    <row r="308" spans="1:9" ht="15">
      <c r="A308" s="69"/>
      <c r="B308" s="66"/>
      <c r="C308" s="66"/>
      <c r="D308" s="66"/>
      <c r="E308" s="66"/>
      <c r="F308" s="66"/>
      <c r="G308" s="66"/>
      <c r="H308" s="69"/>
      <c r="I308" s="70"/>
    </row>
    <row r="309" spans="1:9" ht="15">
      <c r="A309" s="69"/>
      <c r="B309" s="66"/>
      <c r="C309" s="66"/>
      <c r="D309" s="66"/>
      <c r="E309" s="66"/>
      <c r="F309" s="66"/>
      <c r="G309" s="66"/>
      <c r="H309" s="69"/>
      <c r="I309" s="70"/>
    </row>
    <row r="310" spans="1:9" ht="15.75">
      <c r="A310" s="67" t="s">
        <v>248</v>
      </c>
      <c r="B310" s="66"/>
      <c r="C310" s="66"/>
      <c r="D310" s="66"/>
      <c r="E310" s="66"/>
      <c r="F310" s="66"/>
      <c r="G310" s="66"/>
      <c r="H310" s="66"/>
      <c r="I310" s="66"/>
    </row>
    <row r="311" spans="1:9" ht="15">
      <c r="A311" s="56" t="s">
        <v>8</v>
      </c>
      <c r="B311" s="56" t="s">
        <v>210</v>
      </c>
      <c r="C311" s="56" t="s">
        <v>60</v>
      </c>
      <c r="D311" s="56" t="s">
        <v>64</v>
      </c>
      <c r="E311" s="97"/>
      <c r="F311" s="56" t="s">
        <v>211</v>
      </c>
      <c r="G311" s="56" t="s">
        <v>216</v>
      </c>
      <c r="H311" s="56" t="s">
        <v>63</v>
      </c>
      <c r="I311" s="56" t="s">
        <v>212</v>
      </c>
    </row>
    <row r="312" spans="1:9" ht="15">
      <c r="A312" s="73">
        <v>4470</v>
      </c>
      <c r="B312" s="73" t="s">
        <v>12</v>
      </c>
      <c r="C312" s="85">
        <f>IFERROR(VLOOKUP(A312,Indata!K:X,11,0),0)</f>
        <v>0</v>
      </c>
      <c r="D312" s="85">
        <f>IFERROR(VLOOKUP(A312,Indata!K:X,13,0),0)</f>
        <v>0</v>
      </c>
      <c r="E312" s="74"/>
      <c r="F312" s="92">
        <v>0</v>
      </c>
      <c r="G312" s="85">
        <f>IFERROR(VLOOKUP(A312,Indata!K:X,14,0),0)</f>
        <v>0</v>
      </c>
      <c r="H312" s="76">
        <f t="shared" ref="H312:H313" si="16">IF(I312=0,G312*(1+F312),I312)</f>
        <v>0</v>
      </c>
      <c r="I312" s="93"/>
    </row>
    <row r="313" spans="1:9" s="204" customFormat="1" ht="15">
      <c r="A313" s="73">
        <v>4474</v>
      </c>
      <c r="B313" s="73" t="s">
        <v>386</v>
      </c>
      <c r="C313" s="85">
        <f>IFERROR(VLOOKUP(A313,Indata!K:X,11,0),0)</f>
        <v>-185958</v>
      </c>
      <c r="D313" s="85">
        <f>IFERROR(VLOOKUP(A313,Indata!K:X,13,0),0)</f>
        <v>-227500</v>
      </c>
      <c r="E313" s="74"/>
      <c r="F313" s="92">
        <v>0</v>
      </c>
      <c r="G313" s="85">
        <f>IFERROR(VLOOKUP(A313,Indata!K:X,14,0),0)</f>
        <v>-219364</v>
      </c>
      <c r="H313" s="76">
        <f t="shared" si="16"/>
        <v>-236145</v>
      </c>
      <c r="I313" s="93">
        <v>-236145</v>
      </c>
    </row>
    <row r="314" spans="1:9" ht="15">
      <c r="A314" s="57" t="s">
        <v>213</v>
      </c>
      <c r="B314" s="58"/>
      <c r="C314" s="58"/>
      <c r="D314" s="58"/>
      <c r="E314" s="58"/>
      <c r="F314" s="58"/>
      <c r="G314" s="58"/>
      <c r="H314" s="293">
        <f>SUM(H312:H313)</f>
        <v>-236145</v>
      </c>
      <c r="I314" s="294"/>
    </row>
    <row r="315" spans="1:9" ht="15">
      <c r="A315" s="69"/>
      <c r="B315" s="66"/>
      <c r="C315" s="66"/>
      <c r="D315" s="66"/>
      <c r="E315" s="66"/>
      <c r="F315" s="66"/>
      <c r="G315" s="66"/>
      <c r="H315" s="69"/>
      <c r="I315" s="70"/>
    </row>
    <row r="316" spans="1:9" ht="15">
      <c r="A316" s="69"/>
      <c r="B316" s="66"/>
      <c r="C316" s="66"/>
      <c r="D316" s="66"/>
      <c r="E316" s="66"/>
      <c r="F316" s="66"/>
      <c r="G316" s="66"/>
      <c r="H316" s="69"/>
      <c r="I316" s="70"/>
    </row>
    <row r="317" spans="1:9" ht="15">
      <c r="A317" s="69"/>
      <c r="B317" s="66"/>
      <c r="C317" s="66"/>
      <c r="D317" s="66"/>
      <c r="E317" s="66"/>
      <c r="F317" s="66"/>
      <c r="G317" s="66"/>
      <c r="H317" s="69"/>
      <c r="I317" s="70"/>
    </row>
    <row r="318" spans="1:9" ht="15.75">
      <c r="A318" s="67" t="s">
        <v>256</v>
      </c>
      <c r="B318" s="66"/>
      <c r="C318" s="66"/>
      <c r="D318" s="66"/>
      <c r="E318" s="66"/>
      <c r="F318" s="66"/>
      <c r="G318" s="66"/>
      <c r="H318" s="66"/>
      <c r="I318" s="66"/>
    </row>
    <row r="319" spans="1:9" ht="15">
      <c r="A319" s="56" t="s">
        <v>8</v>
      </c>
      <c r="B319" s="56" t="s">
        <v>210</v>
      </c>
      <c r="C319" s="56" t="s">
        <v>60</v>
      </c>
      <c r="D319" s="56" t="s">
        <v>64</v>
      </c>
      <c r="E319" s="97"/>
      <c r="F319" s="56" t="s">
        <v>211</v>
      </c>
      <c r="G319" s="56" t="s">
        <v>216</v>
      </c>
      <c r="H319" s="56" t="s">
        <v>63</v>
      </c>
      <c r="I319" s="56" t="s">
        <v>212</v>
      </c>
    </row>
    <row r="320" spans="1:9" ht="15">
      <c r="A320" s="73">
        <v>7720</v>
      </c>
      <c r="B320" s="73" t="s">
        <v>341</v>
      </c>
      <c r="C320" s="85">
        <f>IFERROR(VLOOKUP(A320,Indata!K:X,11,0),0)</f>
        <v>0</v>
      </c>
      <c r="D320" s="85">
        <f>IFERROR(VLOOKUP(A320,Indata!K:X,13,0),0)</f>
        <v>0</v>
      </c>
      <c r="E320" s="74"/>
      <c r="F320" s="92">
        <v>0</v>
      </c>
      <c r="G320" s="85">
        <f>IFERROR(VLOOKUP(A320,Indata!K:X,14,0),0)</f>
        <v>0</v>
      </c>
      <c r="H320" s="76">
        <f t="shared" ref="H320:H324" si="17">IF(I320=0,D320*(1+F320),I320)</f>
        <v>0</v>
      </c>
      <c r="I320" s="93"/>
    </row>
    <row r="321" spans="1:9" ht="15">
      <c r="A321" s="73">
        <v>7820</v>
      </c>
      <c r="B321" s="73" t="s">
        <v>55</v>
      </c>
      <c r="C321" s="85">
        <f>IFERROR(VLOOKUP(A321,Indata!K:X,11,0),0)</f>
        <v>-1240057.53</v>
      </c>
      <c r="D321" s="85">
        <f>IFERROR(VLOOKUP(A321,Indata!K:X,13,0),0)</f>
        <v>-1653400</v>
      </c>
      <c r="E321" s="74"/>
      <c r="F321" s="92">
        <v>0</v>
      </c>
      <c r="G321" s="85">
        <f>IFERROR(VLOOKUP(A321,Indata!K:X,14,0),0)</f>
        <v>-1653410</v>
      </c>
      <c r="H321" s="76">
        <f t="shared" si="17"/>
        <v>-1653410</v>
      </c>
      <c r="I321" s="93">
        <v>-1653410</v>
      </c>
    </row>
    <row r="322" spans="1:9" ht="15">
      <c r="A322" s="73">
        <v>7824</v>
      </c>
      <c r="B322" s="73" t="s">
        <v>56</v>
      </c>
      <c r="C322" s="85">
        <f>IFERROR(VLOOKUP(A322,Indata!K:X,11,0),0)</f>
        <v>0</v>
      </c>
      <c r="D322" s="85">
        <f>IFERROR(VLOOKUP(A322,Indata!K:X,13,0),0)</f>
        <v>0</v>
      </c>
      <c r="E322" s="74"/>
      <c r="F322" s="92">
        <v>0</v>
      </c>
      <c r="G322" s="85">
        <f>IFERROR(VLOOKUP(A322,Indata!K:X,14,0),0)</f>
        <v>0</v>
      </c>
      <c r="H322" s="76">
        <f t="shared" si="17"/>
        <v>0</v>
      </c>
      <c r="I322" s="93"/>
    </row>
    <row r="323" spans="1:9" ht="15">
      <c r="A323" s="73">
        <v>7829</v>
      </c>
      <c r="B323" s="73" t="s">
        <v>18</v>
      </c>
      <c r="C323" s="85">
        <f>IFERROR(VLOOKUP(A323,Indata!K:X,11,0),0)</f>
        <v>0</v>
      </c>
      <c r="D323" s="85">
        <f>IFERROR(VLOOKUP(A323,Indata!K:X,13,0),0)</f>
        <v>0</v>
      </c>
      <c r="E323" s="74"/>
      <c r="F323" s="92">
        <v>0</v>
      </c>
      <c r="G323" s="85">
        <f>IFERROR(VLOOKUP(A323,Indata!K:X,14,0),0)</f>
        <v>0</v>
      </c>
      <c r="H323" s="76">
        <f t="shared" si="17"/>
        <v>0</v>
      </c>
      <c r="I323" s="93"/>
    </row>
    <row r="324" spans="1:9" ht="15">
      <c r="A324" s="73">
        <v>7830</v>
      </c>
      <c r="B324" s="73" t="s">
        <v>51</v>
      </c>
      <c r="C324" s="85">
        <f>IFERROR(VLOOKUP(A324,Indata!K:X,11,0),0)</f>
        <v>0</v>
      </c>
      <c r="D324" s="85">
        <f>IFERROR(VLOOKUP(A324,Indata!K:X,13,0),0)</f>
        <v>0</v>
      </c>
      <c r="E324" s="74"/>
      <c r="F324" s="92">
        <v>0</v>
      </c>
      <c r="G324" s="85">
        <f>IFERROR(VLOOKUP(A324,Indata!K:X,14,0),0)</f>
        <v>0</v>
      </c>
      <c r="H324" s="76">
        <f t="shared" si="17"/>
        <v>0</v>
      </c>
      <c r="I324" s="93"/>
    </row>
    <row r="325" spans="1:9" ht="15">
      <c r="A325" s="57" t="s">
        <v>213</v>
      </c>
      <c r="B325" s="58"/>
      <c r="C325" s="58"/>
      <c r="D325" s="58"/>
      <c r="E325" s="58"/>
      <c r="F325" s="58"/>
      <c r="G325" s="58"/>
      <c r="H325" s="293">
        <f>SUM(H320:H324)</f>
        <v>-1653410</v>
      </c>
      <c r="I325" s="294"/>
    </row>
    <row r="326" spans="1:9" ht="15">
      <c r="A326" s="69"/>
      <c r="B326" s="66"/>
      <c r="C326" s="66"/>
      <c r="D326" s="66"/>
      <c r="E326" s="66"/>
      <c r="F326" s="66"/>
      <c r="G326" s="66"/>
      <c r="H326" s="69"/>
      <c r="I326" s="70"/>
    </row>
    <row r="327" spans="1:9" ht="15">
      <c r="A327" s="69"/>
      <c r="B327" s="66"/>
      <c r="C327" s="66"/>
      <c r="D327" s="66"/>
      <c r="E327" s="66"/>
      <c r="F327" s="66"/>
      <c r="G327" s="66"/>
      <c r="H327" s="69"/>
      <c r="I327" s="70"/>
    </row>
    <row r="328" spans="1:9" ht="15">
      <c r="A328" s="69"/>
      <c r="B328" s="66"/>
      <c r="C328" s="66"/>
      <c r="D328" s="66"/>
      <c r="E328" s="66"/>
      <c r="F328" s="66"/>
      <c r="G328" s="66"/>
      <c r="H328" s="69"/>
      <c r="I328" s="70"/>
    </row>
    <row r="329" spans="1:9" ht="15.75">
      <c r="A329" s="67" t="s">
        <v>249</v>
      </c>
      <c r="B329" s="66"/>
      <c r="C329" s="66"/>
      <c r="D329" s="66"/>
      <c r="E329" s="66"/>
      <c r="F329" s="66"/>
      <c r="G329" s="66"/>
      <c r="H329" s="66"/>
      <c r="I329" s="66"/>
    </row>
    <row r="330" spans="1:9" ht="15">
      <c r="A330" s="56" t="s">
        <v>8</v>
      </c>
      <c r="B330" s="56" t="s">
        <v>210</v>
      </c>
      <c r="C330" s="56" t="s">
        <v>60</v>
      </c>
      <c r="D330" s="56" t="s">
        <v>64</v>
      </c>
      <c r="E330" s="97"/>
      <c r="F330" s="56" t="s">
        <v>211</v>
      </c>
      <c r="G330" s="56" t="s">
        <v>216</v>
      </c>
      <c r="H330" s="56" t="s">
        <v>63</v>
      </c>
      <c r="I330" s="56" t="s">
        <v>212</v>
      </c>
    </row>
    <row r="331" spans="1:9" ht="15">
      <c r="A331" s="73">
        <v>8023</v>
      </c>
      <c r="B331" s="73" t="s">
        <v>196</v>
      </c>
      <c r="C331" s="85">
        <f>IFERROR(VLOOKUP(A331,Indata!K:X,11,0),0)</f>
        <v>0</v>
      </c>
      <c r="D331" s="85">
        <f>IFERROR(VLOOKUP(A331,Indata!K:X,13,0),0)</f>
        <v>0</v>
      </c>
      <c r="E331" s="74"/>
      <c r="F331" s="92">
        <v>0</v>
      </c>
      <c r="G331" s="85">
        <f>IFERROR(VLOOKUP(A331,Indata!K:X,14,0),0)</f>
        <v>0</v>
      </c>
      <c r="H331" s="76">
        <f t="shared" ref="H331:H338" si="18">IF(I331=0,G331*(1+F331),I331)</f>
        <v>0</v>
      </c>
      <c r="I331" s="93"/>
    </row>
    <row r="332" spans="1:9" ht="15">
      <c r="A332" s="73">
        <v>8110</v>
      </c>
      <c r="B332" s="73" t="s">
        <v>195</v>
      </c>
      <c r="C332" s="85">
        <f>IFERROR(VLOOKUP(A332,Indata!K:X,11,0),0)</f>
        <v>0</v>
      </c>
      <c r="D332" s="85">
        <f>IFERROR(VLOOKUP(A332,Indata!K:X,13,0),0)</f>
        <v>0</v>
      </c>
      <c r="E332" s="74"/>
      <c r="F332" s="92">
        <v>0</v>
      </c>
      <c r="G332" s="85">
        <f>IFERROR(VLOOKUP(A332,Indata!K:X,14,0),0)</f>
        <v>0</v>
      </c>
      <c r="H332" s="76">
        <f t="shared" si="18"/>
        <v>0</v>
      </c>
      <c r="I332" s="93"/>
    </row>
    <row r="333" spans="1:9" s="204" customFormat="1" ht="15">
      <c r="A333" s="73">
        <v>8310</v>
      </c>
      <c r="B333" s="87" t="s">
        <v>476</v>
      </c>
      <c r="C333" s="85">
        <v>0</v>
      </c>
      <c r="D333" s="85">
        <v>2000</v>
      </c>
      <c r="E333" s="74"/>
      <c r="F333" s="92">
        <v>0</v>
      </c>
      <c r="G333" s="85">
        <v>0</v>
      </c>
      <c r="H333" s="76"/>
      <c r="I333" s="93">
        <v>0</v>
      </c>
    </row>
    <row r="334" spans="1:9" s="204" customFormat="1" ht="15">
      <c r="A334" s="73">
        <v>8314</v>
      </c>
      <c r="B334" s="87" t="s">
        <v>481</v>
      </c>
      <c r="C334" s="85">
        <v>0</v>
      </c>
      <c r="D334" s="85">
        <v>200</v>
      </c>
      <c r="E334" s="74"/>
      <c r="F334" s="92">
        <v>0</v>
      </c>
      <c r="G334" s="85">
        <v>0</v>
      </c>
      <c r="H334" s="76"/>
      <c r="I334" s="93">
        <v>0</v>
      </c>
    </row>
    <row r="335" spans="1:9" ht="15">
      <c r="A335" s="73">
        <v>8311</v>
      </c>
      <c r="B335" s="73" t="s">
        <v>198</v>
      </c>
      <c r="C335" s="85">
        <f>IFERROR(VLOOKUP(A335,Indata!K:X,11,0),0)</f>
        <v>0</v>
      </c>
      <c r="D335" s="85">
        <f>IFERROR(VLOOKUP(A335,Indata!K:X,13,0),0)</f>
        <v>0</v>
      </c>
      <c r="E335" s="74"/>
      <c r="F335" s="92">
        <v>0</v>
      </c>
      <c r="G335" s="85">
        <f>IFERROR(VLOOKUP(A335,Indata!K:X,14,0),0)</f>
        <v>0</v>
      </c>
      <c r="H335" s="76">
        <f t="shared" si="18"/>
        <v>0</v>
      </c>
      <c r="I335" s="93"/>
    </row>
    <row r="336" spans="1:9" s="204" customFormat="1" ht="15">
      <c r="A336" s="73">
        <v>8312</v>
      </c>
      <c r="B336" s="73" t="s">
        <v>404</v>
      </c>
      <c r="C336" s="85">
        <f>IFERROR(VLOOKUP(A336,Indata!K:X,11,0),0)</f>
        <v>0</v>
      </c>
      <c r="D336" s="85">
        <f>IFERROR(VLOOKUP(A336,Indata!K:X,13,0),0)</f>
        <v>0</v>
      </c>
      <c r="E336" s="74"/>
      <c r="F336" s="92">
        <v>0</v>
      </c>
      <c r="G336" s="85">
        <f>IFERROR(VLOOKUP(A336,Indata!K:X,14,0),0)</f>
        <v>0</v>
      </c>
      <c r="H336" s="76">
        <f t="shared" ref="H336" si="19">IF(I336=0,G336*(1+F336),I336)</f>
        <v>0</v>
      </c>
      <c r="I336" s="93"/>
    </row>
    <row r="337" spans="1:9" ht="15">
      <c r="A337" s="73">
        <v>8319</v>
      </c>
      <c r="B337" s="73" t="s">
        <v>235</v>
      </c>
      <c r="C337" s="85">
        <f>IFERROR(VLOOKUP(A337,Indata!K:X,11,0),0)</f>
        <v>0</v>
      </c>
      <c r="D337" s="85">
        <f>IFERROR(VLOOKUP(A337,Indata!K:X,13,0),0)</f>
        <v>0</v>
      </c>
      <c r="E337" s="74"/>
      <c r="F337" s="92">
        <v>0</v>
      </c>
      <c r="G337" s="85">
        <f>IFERROR(VLOOKUP(A337,Indata!K:X,14,0),0)</f>
        <v>0</v>
      </c>
      <c r="H337" s="76">
        <f t="shared" si="18"/>
        <v>0</v>
      </c>
      <c r="I337" s="93"/>
    </row>
    <row r="338" spans="1:9" ht="15">
      <c r="A338" s="73">
        <v>8390</v>
      </c>
      <c r="B338" s="73" t="s">
        <v>199</v>
      </c>
      <c r="C338" s="85">
        <f>IFERROR(VLOOKUP(A338,Indata!K:X,11,0),0)</f>
        <v>0</v>
      </c>
      <c r="D338" s="85">
        <f>IFERROR(VLOOKUP(A338,Indata!K:X,13,0),0)</f>
        <v>0</v>
      </c>
      <c r="E338" s="74"/>
      <c r="F338" s="92">
        <v>0</v>
      </c>
      <c r="G338" s="85">
        <f>IFERROR(VLOOKUP(A338,Indata!K:X,14,0),0)</f>
        <v>0</v>
      </c>
      <c r="H338" s="76">
        <f t="shared" si="18"/>
        <v>0</v>
      </c>
      <c r="I338" s="93"/>
    </row>
    <row r="339" spans="1:9" ht="15">
      <c r="A339" s="57" t="s">
        <v>213</v>
      </c>
      <c r="B339" s="58"/>
      <c r="C339" s="58"/>
      <c r="D339" s="58"/>
      <c r="E339" s="58"/>
      <c r="F339" s="58"/>
      <c r="G339" s="58"/>
      <c r="H339" s="293">
        <f>SUM(H331:H338)</f>
        <v>0</v>
      </c>
      <c r="I339" s="294"/>
    </row>
    <row r="340" spans="1:9" ht="15">
      <c r="A340" s="69"/>
      <c r="B340" s="66"/>
      <c r="C340" s="66"/>
      <c r="D340" s="66"/>
      <c r="E340" s="66"/>
      <c r="F340" s="66"/>
      <c r="G340" s="66"/>
      <c r="H340" s="69"/>
      <c r="I340" s="70"/>
    </row>
    <row r="341" spans="1:9" ht="15">
      <c r="A341" s="69"/>
      <c r="B341" s="66"/>
      <c r="C341" s="66"/>
      <c r="D341" s="66"/>
      <c r="E341" s="66"/>
      <c r="F341" s="66"/>
      <c r="G341" s="66"/>
      <c r="H341" s="69"/>
      <c r="I341" s="70"/>
    </row>
    <row r="342" spans="1:9" ht="15">
      <c r="A342" s="69"/>
      <c r="B342" s="66"/>
      <c r="C342" s="66"/>
      <c r="D342" s="66"/>
      <c r="E342" s="66"/>
      <c r="F342" s="66"/>
      <c r="G342" s="66"/>
      <c r="H342" s="69"/>
      <c r="I342" s="70"/>
    </row>
    <row r="343" spans="1:9" ht="15.75">
      <c r="A343" s="67" t="s">
        <v>257</v>
      </c>
      <c r="B343" s="66"/>
      <c r="C343" s="66"/>
      <c r="D343" s="66"/>
      <c r="E343" s="66"/>
      <c r="F343" s="66"/>
      <c r="G343" s="66"/>
      <c r="H343" s="66"/>
      <c r="I343" s="66"/>
    </row>
    <row r="344" spans="1:9" ht="15">
      <c r="A344" s="56" t="s">
        <v>8</v>
      </c>
      <c r="B344" s="56" t="s">
        <v>210</v>
      </c>
      <c r="C344" s="56" t="s">
        <v>60</v>
      </c>
      <c r="D344" s="56" t="s">
        <v>64</v>
      </c>
      <c r="E344" s="97"/>
      <c r="F344" s="56" t="s">
        <v>211</v>
      </c>
      <c r="G344" s="56" t="s">
        <v>216</v>
      </c>
      <c r="H344" s="56" t="s">
        <v>63</v>
      </c>
      <c r="I344" s="56" t="s">
        <v>212</v>
      </c>
    </row>
    <row r="345" spans="1:9" ht="15">
      <c r="A345" s="73">
        <v>8411</v>
      </c>
      <c r="B345" s="73" t="s">
        <v>236</v>
      </c>
      <c r="C345" s="85">
        <f>IFERROR(VLOOKUP(A345,Indata!K:X,11,0),0)</f>
        <v>-617084</v>
      </c>
      <c r="D345" s="85">
        <f>IFERROR(VLOOKUP(A345,Indata!K:X,13,0),0)</f>
        <v>-1050000</v>
      </c>
      <c r="E345" s="74"/>
      <c r="F345" s="92">
        <v>0</v>
      </c>
      <c r="G345" s="85">
        <f>IFERROR(VLOOKUP(A345,Indata!K:X,14,0),0)</f>
        <v>-1199171</v>
      </c>
      <c r="H345" s="76">
        <f t="shared" ref="H345:H349" si="20">IF(I345=0,G345*(1+F345),I345)</f>
        <v>-1050000</v>
      </c>
      <c r="I345" s="93">
        <v>-1050000</v>
      </c>
    </row>
    <row r="346" spans="1:9" ht="15">
      <c r="A346" s="73">
        <v>8422</v>
      </c>
      <c r="B346" s="73" t="s">
        <v>58</v>
      </c>
      <c r="C346" s="85">
        <f>IFERROR(VLOOKUP(A346,Indata!K:X,11,0),0)</f>
        <v>0</v>
      </c>
      <c r="D346" s="85">
        <f>IFERROR(VLOOKUP(A346,Indata!K:X,13,0),0)</f>
        <v>0</v>
      </c>
      <c r="E346" s="74"/>
      <c r="F346" s="92">
        <v>0</v>
      </c>
      <c r="G346" s="85">
        <f>IFERROR(VLOOKUP(A346,Indata!K:X,14,0),0)</f>
        <v>0</v>
      </c>
      <c r="H346" s="76">
        <f t="shared" si="20"/>
        <v>0</v>
      </c>
      <c r="I346" s="93"/>
    </row>
    <row r="347" spans="1:9" ht="15">
      <c r="A347" s="73">
        <v>8423</v>
      </c>
      <c r="B347" s="73" t="s">
        <v>200</v>
      </c>
      <c r="C347" s="85">
        <f>IFERROR(VLOOKUP(A347,Indata!K:X,11,0),0)</f>
        <v>0</v>
      </c>
      <c r="D347" s="85">
        <f>IFERROR(VLOOKUP(A347,Indata!K:X,13,0),0)</f>
        <v>0</v>
      </c>
      <c r="E347" s="74"/>
      <c r="F347" s="92">
        <v>0</v>
      </c>
      <c r="G347" s="85">
        <f>IFERROR(VLOOKUP(A347,Indata!K:X,14,0),0)</f>
        <v>0</v>
      </c>
      <c r="H347" s="76">
        <f t="shared" si="20"/>
        <v>0</v>
      </c>
      <c r="I347" s="93"/>
    </row>
    <row r="348" spans="1:9" ht="15">
      <c r="A348" s="73">
        <v>8470</v>
      </c>
      <c r="B348" s="73" t="s">
        <v>52</v>
      </c>
      <c r="C348" s="85">
        <f>IFERROR(VLOOKUP(A348,Indata!K:X,11,0),0)</f>
        <v>0</v>
      </c>
      <c r="D348" s="85">
        <f>IFERROR(VLOOKUP(A348,Indata!K:X,13,0),0)</f>
        <v>0</v>
      </c>
      <c r="E348" s="74"/>
      <c r="F348" s="92">
        <v>0</v>
      </c>
      <c r="G348" s="85">
        <f>IFERROR(VLOOKUP(A348,Indata!K:X,14,0),0)</f>
        <v>0</v>
      </c>
      <c r="H348" s="76">
        <f t="shared" si="20"/>
        <v>0</v>
      </c>
      <c r="I348" s="93"/>
    </row>
    <row r="349" spans="1:9" ht="15">
      <c r="A349" s="73">
        <v>8490</v>
      </c>
      <c r="B349" s="73" t="s">
        <v>53</v>
      </c>
      <c r="C349" s="85">
        <f>IFERROR(VLOOKUP(A349,Indata!K:X,11,0),0)</f>
        <v>0</v>
      </c>
      <c r="D349" s="85">
        <f>IFERROR(VLOOKUP(A349,Indata!K:X,13,0),0)</f>
        <v>0</v>
      </c>
      <c r="E349" s="74"/>
      <c r="F349" s="92">
        <v>0</v>
      </c>
      <c r="G349" s="85">
        <f>IFERROR(VLOOKUP(A349,Indata!K:X,14,0),0)</f>
        <v>0</v>
      </c>
      <c r="H349" s="76">
        <f t="shared" si="20"/>
        <v>0</v>
      </c>
      <c r="I349" s="93"/>
    </row>
    <row r="350" spans="1:9" ht="15">
      <c r="A350" s="57" t="s">
        <v>213</v>
      </c>
      <c r="B350" s="58"/>
      <c r="C350" s="58"/>
      <c r="D350" s="58"/>
      <c r="E350" s="58"/>
      <c r="F350" s="58"/>
      <c r="G350" s="58"/>
      <c r="H350" s="293">
        <f>SUM(H345:H349)</f>
        <v>-1050000</v>
      </c>
      <c r="I350" s="294"/>
    </row>
    <row r="351" spans="1:9" ht="15">
      <c r="A351" s="69"/>
      <c r="B351" s="66"/>
      <c r="C351" s="66"/>
      <c r="D351" s="66"/>
      <c r="E351" s="66"/>
      <c r="F351" s="66"/>
      <c r="G351" s="66"/>
      <c r="H351" s="69"/>
      <c r="I351" s="70"/>
    </row>
    <row r="352" spans="1:9" ht="15.75">
      <c r="A352" s="71"/>
      <c r="B352" s="71"/>
      <c r="C352" s="66"/>
      <c r="D352" s="66"/>
      <c r="E352" s="66"/>
      <c r="F352" s="66"/>
      <c r="G352" s="66"/>
      <c r="H352" s="66"/>
      <c r="I352" s="66"/>
    </row>
    <row r="353" spans="1:10" ht="15.75">
      <c r="A353" s="71"/>
      <c r="B353" s="71"/>
      <c r="C353" s="66"/>
      <c r="D353" s="66"/>
      <c r="E353" s="66"/>
      <c r="F353" s="66"/>
      <c r="G353" s="66"/>
      <c r="H353" s="66"/>
      <c r="I353" s="66"/>
    </row>
    <row r="354" spans="1:10" ht="15.75">
      <c r="A354" s="67" t="s">
        <v>250</v>
      </c>
      <c r="B354" s="66"/>
      <c r="C354" s="66"/>
      <c r="D354" s="66"/>
      <c r="E354" s="66"/>
      <c r="F354" s="66"/>
      <c r="G354" s="66"/>
      <c r="H354" s="66"/>
      <c r="I354" s="66"/>
    </row>
    <row r="355" spans="1:10" ht="15">
      <c r="A355" s="56" t="s">
        <v>8</v>
      </c>
      <c r="B355" s="56" t="s">
        <v>210</v>
      </c>
      <c r="C355" s="56" t="s">
        <v>60</v>
      </c>
      <c r="D355" s="56" t="s">
        <v>64</v>
      </c>
      <c r="E355" s="97"/>
      <c r="F355" s="56" t="s">
        <v>211</v>
      </c>
      <c r="G355" s="56" t="s">
        <v>216</v>
      </c>
      <c r="H355" s="56" t="s">
        <v>63</v>
      </c>
      <c r="I355" s="56" t="s">
        <v>212</v>
      </c>
    </row>
    <row r="356" spans="1:10" ht="15">
      <c r="A356" s="73">
        <v>8910</v>
      </c>
      <c r="B356" s="73" t="s">
        <v>54</v>
      </c>
      <c r="C356" s="85">
        <f>IFERROR(VLOOKUP(A356,Indata!K:X,11,0),0)</f>
        <v>0</v>
      </c>
      <c r="D356" s="85">
        <f>IFERROR(VLOOKUP(A356,Indata!K:X,13,0),0)</f>
        <v>0</v>
      </c>
      <c r="E356" s="74"/>
      <c r="F356" s="92">
        <v>0</v>
      </c>
      <c r="G356" s="85">
        <f>IFERROR(VLOOKUP(A356,Indata!K:X,14,0),0)</f>
        <v>0</v>
      </c>
      <c r="H356" s="76">
        <f t="shared" ref="H356:H358" si="21">IF(I356=0,G356*(1+F356),I356)</f>
        <v>0</v>
      </c>
      <c r="I356" s="93"/>
    </row>
    <row r="357" spans="1:10" ht="15">
      <c r="A357" s="73">
        <v>8930</v>
      </c>
      <c r="B357" s="73" t="s">
        <v>59</v>
      </c>
      <c r="C357" s="85">
        <f>IFERROR(VLOOKUP(A357,Indata!K:X,11,0),0)</f>
        <v>0</v>
      </c>
      <c r="D357" s="85">
        <f>IFERROR(VLOOKUP(A357,Indata!K:X,13,0),0)</f>
        <v>0</v>
      </c>
      <c r="E357" s="74"/>
      <c r="F357" s="92">
        <v>0</v>
      </c>
      <c r="G357" s="85">
        <f>IFERROR(VLOOKUP(A357,Indata!K:X,14,0),0)</f>
        <v>0</v>
      </c>
      <c r="H357" s="76">
        <f t="shared" si="21"/>
        <v>0</v>
      </c>
      <c r="I357" s="93"/>
    </row>
    <row r="358" spans="1:10" ht="15">
      <c r="A358" s="73">
        <v>8980</v>
      </c>
      <c r="B358" s="73" t="s">
        <v>11</v>
      </c>
      <c r="C358" s="85">
        <f>IFERROR(VLOOKUP(A358,Indata!K:X,11,0),0)</f>
        <v>0</v>
      </c>
      <c r="D358" s="85">
        <f>IFERROR(VLOOKUP(A358,Indata!K:X,13,0),0)</f>
        <v>0</v>
      </c>
      <c r="E358" s="74"/>
      <c r="F358" s="92">
        <v>0</v>
      </c>
      <c r="G358" s="85">
        <f>IFERROR(VLOOKUP(A358,Indata!K:X,14,0),0)</f>
        <v>0</v>
      </c>
      <c r="H358" s="76">
        <f t="shared" si="21"/>
        <v>0</v>
      </c>
      <c r="I358" s="93"/>
    </row>
    <row r="359" spans="1:10" ht="15">
      <c r="A359" s="57" t="s">
        <v>213</v>
      </c>
      <c r="B359" s="58"/>
      <c r="C359" s="58"/>
      <c r="D359" s="58"/>
      <c r="E359" s="58"/>
      <c r="F359" s="58"/>
      <c r="G359" s="58"/>
      <c r="H359" s="293">
        <f>SUM(H356:H358)</f>
        <v>0</v>
      </c>
      <c r="I359" s="294"/>
    </row>
    <row r="360" spans="1:10">
      <c r="A360" s="72"/>
      <c r="B360" s="72"/>
      <c r="C360" s="66"/>
      <c r="D360" s="66"/>
      <c r="E360" s="66"/>
      <c r="F360" s="66"/>
      <c r="G360" s="66"/>
      <c r="H360" s="66"/>
      <c r="I360" s="66"/>
    </row>
    <row r="361" spans="1:10">
      <c r="A361" s="72"/>
      <c r="B361" s="72"/>
      <c r="C361" s="66"/>
      <c r="D361" s="66"/>
      <c r="E361" s="66"/>
      <c r="F361" s="66"/>
      <c r="G361" s="66"/>
      <c r="H361" s="66"/>
      <c r="I361" s="66"/>
    </row>
    <row r="362" spans="1:10">
      <c r="A362" s="72"/>
      <c r="B362" s="72"/>
      <c r="C362" s="66"/>
      <c r="D362" s="66"/>
      <c r="E362" s="66"/>
      <c r="F362" s="66"/>
      <c r="G362" s="66"/>
      <c r="H362" s="66"/>
      <c r="I362" s="66"/>
    </row>
    <row r="363" spans="1:10" ht="15.75">
      <c r="A363" s="67" t="s">
        <v>251</v>
      </c>
      <c r="B363" s="66"/>
      <c r="C363" s="66"/>
      <c r="D363" s="66"/>
      <c r="E363" s="66"/>
      <c r="F363" s="66"/>
      <c r="G363" s="66"/>
      <c r="H363" s="66"/>
      <c r="I363" s="66"/>
    </row>
    <row r="364" spans="1:10" ht="15">
      <c r="A364" s="56" t="s">
        <v>8</v>
      </c>
      <c r="B364" s="56" t="s">
        <v>210</v>
      </c>
      <c r="C364" s="56" t="s">
        <v>60</v>
      </c>
      <c r="D364" s="56" t="s">
        <v>64</v>
      </c>
      <c r="E364" s="97"/>
      <c r="F364" s="56" t="s">
        <v>211</v>
      </c>
      <c r="G364" s="56" t="s">
        <v>216</v>
      </c>
      <c r="H364" s="56" t="s">
        <v>63</v>
      </c>
      <c r="I364" s="56" t="s">
        <v>212</v>
      </c>
    </row>
    <row r="365" spans="1:10" ht="15">
      <c r="A365" s="73">
        <v>7920</v>
      </c>
      <c r="B365" s="73" t="s">
        <v>197</v>
      </c>
      <c r="C365" s="85">
        <f>IFERROR(VLOOKUP(A365,Indata!K:X,11,0),0)</f>
        <v>0</v>
      </c>
      <c r="D365" s="85">
        <f>IFERROR(VLOOKUP(A365,Indata!K:X,13,0),0)</f>
        <v>0</v>
      </c>
      <c r="E365" s="74"/>
      <c r="F365" s="92">
        <v>0</v>
      </c>
      <c r="G365" s="85">
        <f>IFERROR(VLOOKUP(A365,Indata!K:X,14,0),0)</f>
        <v>0</v>
      </c>
      <c r="H365" s="76">
        <f t="shared" ref="H365:H367" si="22">IF(I365=0,G365*(1+F365),I365)</f>
        <v>0</v>
      </c>
      <c r="I365" s="93"/>
      <c r="J365" s="35"/>
    </row>
    <row r="366" spans="1:10" ht="15">
      <c r="A366" s="73">
        <v>7972</v>
      </c>
      <c r="B366" s="73" t="s">
        <v>194</v>
      </c>
      <c r="C366" s="85">
        <f>IFERROR(VLOOKUP(A366,Indata!K:X,11,0),0)</f>
        <v>0</v>
      </c>
      <c r="D366" s="85">
        <f>IFERROR(VLOOKUP(A366,Indata!K:X,13,0),0)</f>
        <v>0</v>
      </c>
      <c r="E366" s="74"/>
      <c r="F366" s="92">
        <v>0</v>
      </c>
      <c r="G366" s="85">
        <f>IFERROR(VLOOKUP(A366,Indata!K:X,14,0),0)</f>
        <v>0</v>
      </c>
      <c r="H366" s="76">
        <f t="shared" si="22"/>
        <v>0</v>
      </c>
      <c r="I366" s="93"/>
      <c r="J366" s="35"/>
    </row>
    <row r="367" spans="1:10" ht="15">
      <c r="A367" s="73">
        <v>7973</v>
      </c>
      <c r="B367" s="73" t="s">
        <v>57</v>
      </c>
      <c r="C367" s="85">
        <f>IFERROR(VLOOKUP(A367,Indata!K:X,11,0),0)</f>
        <v>0</v>
      </c>
      <c r="D367" s="85">
        <f>IFERROR(VLOOKUP(A367,Indata!K:X,13,0),0)</f>
        <v>0</v>
      </c>
      <c r="E367" s="74"/>
      <c r="F367" s="92">
        <v>0</v>
      </c>
      <c r="G367" s="85">
        <f>IFERROR(VLOOKUP(A367,Indata!K:X,14,0),0)</f>
        <v>0</v>
      </c>
      <c r="H367" s="76">
        <f t="shared" si="22"/>
        <v>0</v>
      </c>
      <c r="I367" s="93"/>
      <c r="J367" s="35"/>
    </row>
    <row r="368" spans="1:10" ht="15">
      <c r="A368" s="57" t="s">
        <v>213</v>
      </c>
      <c r="B368" s="58"/>
      <c r="C368" s="58"/>
      <c r="D368" s="58"/>
      <c r="E368" s="58"/>
      <c r="F368" s="58"/>
      <c r="G368" s="58"/>
      <c r="H368" s="293">
        <f>SUM(H365:H367)</f>
        <v>0</v>
      </c>
      <c r="I368" s="294"/>
      <c r="J368" s="35"/>
    </row>
    <row r="369" spans="1:10">
      <c r="A369" s="66"/>
      <c r="B369" s="66"/>
      <c r="C369" s="66"/>
      <c r="D369" s="66"/>
      <c r="E369" s="66"/>
      <c r="F369" s="66"/>
      <c r="G369" s="66"/>
      <c r="H369" s="72"/>
      <c r="I369" s="72"/>
      <c r="J369" s="35"/>
    </row>
    <row r="370" spans="1:10">
      <c r="A370" s="66"/>
      <c r="B370" s="66"/>
      <c r="C370" s="66"/>
      <c r="D370" s="66"/>
      <c r="E370" s="66"/>
      <c r="F370" s="66"/>
      <c r="G370" s="66"/>
      <c r="H370" s="72"/>
      <c r="I370" s="72"/>
      <c r="J370" s="35"/>
    </row>
    <row r="371" spans="1:10">
      <c r="A371" s="66"/>
      <c r="B371" s="66"/>
      <c r="C371" s="66"/>
      <c r="D371" s="66"/>
      <c r="E371" s="66"/>
      <c r="F371" s="66"/>
      <c r="G371" s="66"/>
      <c r="H371" s="72"/>
      <c r="I371" s="72"/>
      <c r="J371" s="35"/>
    </row>
    <row r="372" spans="1:10" ht="15.75">
      <c r="A372" s="67" t="s">
        <v>252</v>
      </c>
      <c r="B372" s="66"/>
      <c r="C372" s="66"/>
      <c r="D372" s="66"/>
      <c r="E372" s="66"/>
      <c r="F372" s="66"/>
      <c r="G372" s="66"/>
      <c r="H372" s="66"/>
      <c r="I372" s="66"/>
      <c r="J372" s="35"/>
    </row>
    <row r="373" spans="1:10" ht="15">
      <c r="A373" s="56" t="s">
        <v>8</v>
      </c>
      <c r="B373" s="56" t="s">
        <v>210</v>
      </c>
      <c r="C373" s="56" t="s">
        <v>60</v>
      </c>
      <c r="D373" s="56" t="s">
        <v>64</v>
      </c>
      <c r="E373" s="97"/>
      <c r="F373" s="56" t="s">
        <v>211</v>
      </c>
      <c r="G373" s="56" t="s">
        <v>216</v>
      </c>
      <c r="H373" s="56" t="s">
        <v>63</v>
      </c>
      <c r="I373" s="56" t="s">
        <v>212</v>
      </c>
      <c r="J373" s="35"/>
    </row>
    <row r="374" spans="1:10" ht="15">
      <c r="A374" s="73">
        <v>4441</v>
      </c>
      <c r="B374" s="73" t="s">
        <v>150</v>
      </c>
      <c r="C374" s="85">
        <f>IFERROR(VLOOKUP(A374,Indata!K:X,11,0),0)</f>
        <v>0</v>
      </c>
      <c r="D374" s="85">
        <f>IFERROR(VLOOKUP(A374,Indata!K:X,13,0),0)</f>
        <v>0</v>
      </c>
      <c r="E374" s="74"/>
      <c r="F374" s="92">
        <v>0</v>
      </c>
      <c r="G374" s="85">
        <f>IFERROR(VLOOKUP(A374,Indata!K:X,14,0),0)</f>
        <v>0</v>
      </c>
      <c r="H374" s="76">
        <f t="shared" ref="H374:H376" si="23">IF(I374=0,G374*(1+F374),I374)</f>
        <v>0</v>
      </c>
      <c r="I374" s="93"/>
      <c r="J374" s="35"/>
    </row>
    <row r="375" spans="1:10" ht="15">
      <c r="A375" s="73">
        <v>6351</v>
      </c>
      <c r="B375" s="73" t="s">
        <v>165</v>
      </c>
      <c r="C375" s="85">
        <f>IFERROR(VLOOKUP(A375,Indata!K:X,11,0),0)</f>
        <v>0</v>
      </c>
      <c r="D375" s="85">
        <f>IFERROR(VLOOKUP(A375,Indata!K:X,13,0),0)</f>
        <v>0</v>
      </c>
      <c r="E375" s="74"/>
      <c r="F375" s="92">
        <v>0</v>
      </c>
      <c r="G375" s="85">
        <f>IFERROR(VLOOKUP(A375,Indata!K:X,14,0),0)</f>
        <v>0</v>
      </c>
      <c r="H375" s="76">
        <f t="shared" si="23"/>
        <v>0</v>
      </c>
      <c r="I375" s="93"/>
      <c r="J375" s="35"/>
    </row>
    <row r="376" spans="1:10" ht="15">
      <c r="A376" s="73">
        <v>6352</v>
      </c>
      <c r="B376" s="73" t="s">
        <v>166</v>
      </c>
      <c r="C376" s="85">
        <f>IFERROR(VLOOKUP(A376,Indata!K:X,11,0),0)</f>
        <v>0</v>
      </c>
      <c r="D376" s="85">
        <f>IFERROR(VLOOKUP(A376,Indata!K:X,13,0),0)</f>
        <v>0</v>
      </c>
      <c r="E376" s="74"/>
      <c r="F376" s="92">
        <v>0</v>
      </c>
      <c r="G376" s="85">
        <f>IFERROR(VLOOKUP(A376,Indata!K:X,14,0),0)</f>
        <v>0</v>
      </c>
      <c r="H376" s="76">
        <f t="shared" si="23"/>
        <v>0</v>
      </c>
      <c r="I376" s="93"/>
      <c r="J376" s="35"/>
    </row>
    <row r="377" spans="1:10" ht="15">
      <c r="A377" s="57" t="s">
        <v>213</v>
      </c>
      <c r="B377" s="58"/>
      <c r="C377" s="58"/>
      <c r="D377" s="58"/>
      <c r="E377" s="58"/>
      <c r="F377" s="58"/>
      <c r="G377" s="58"/>
      <c r="H377" s="293">
        <f>SUM(H374:H376)</f>
        <v>0</v>
      </c>
      <c r="I377" s="294"/>
      <c r="J377" s="35"/>
    </row>
    <row r="378" spans="1:10">
      <c r="A378" s="66"/>
      <c r="B378" s="66"/>
      <c r="C378" s="66"/>
      <c r="D378" s="66"/>
      <c r="E378" s="66"/>
      <c r="F378" s="66"/>
      <c r="G378" s="66"/>
      <c r="H378" s="72"/>
      <c r="I378" s="72"/>
      <c r="J378" s="35"/>
    </row>
    <row r="379" spans="1:10" s="204" customFormat="1" ht="15.75">
      <c r="A379" s="67" t="s">
        <v>390</v>
      </c>
      <c r="B379" s="66"/>
      <c r="C379" s="66"/>
      <c r="D379" s="66"/>
      <c r="E379" s="66"/>
      <c r="F379" s="66"/>
      <c r="G379" s="66"/>
      <c r="H379" s="72"/>
      <c r="I379" s="72"/>
      <c r="J379" s="35"/>
    </row>
    <row r="380" spans="1:10" s="204" customFormat="1" ht="15">
      <c r="A380" s="56" t="s">
        <v>8</v>
      </c>
      <c r="B380" s="56" t="s">
        <v>210</v>
      </c>
      <c r="C380" s="56" t="s">
        <v>60</v>
      </c>
      <c r="D380" s="56" t="s">
        <v>64</v>
      </c>
      <c r="E380" s="97"/>
      <c r="F380" s="56" t="s">
        <v>211</v>
      </c>
      <c r="G380" s="56" t="s">
        <v>216</v>
      </c>
      <c r="H380" s="56" t="s">
        <v>63</v>
      </c>
      <c r="I380" s="56" t="s">
        <v>212</v>
      </c>
      <c r="J380" s="35"/>
    </row>
    <row r="381" spans="1:10" s="204" customFormat="1" ht="15">
      <c r="A381" s="73">
        <v>8874</v>
      </c>
      <c r="B381" s="84" t="s">
        <v>391</v>
      </c>
      <c r="C381" s="85">
        <f>IFERROR(VLOOKUP(A381,Indata!K:X,11,0),0)</f>
        <v>0</v>
      </c>
      <c r="D381" s="85">
        <f>IFERROR(VLOOKUP(A381,Indata!K:X,13,0),0)</f>
        <v>-1799000</v>
      </c>
      <c r="E381" s="74"/>
      <c r="F381" s="92">
        <v>0</v>
      </c>
      <c r="G381" s="85">
        <f>IFERROR(VLOOKUP(A381,Indata!K:X,14,0),0)</f>
        <v>0</v>
      </c>
      <c r="H381" s="76">
        <f t="shared" ref="H381" si="24">IF(I381=0,G381*(1+F381),I381)</f>
        <v>-1482000</v>
      </c>
      <c r="I381" s="93">
        <v>-1482000</v>
      </c>
      <c r="J381" s="35"/>
    </row>
    <row r="382" spans="1:10" s="204" customFormat="1" ht="15">
      <c r="A382" s="287" t="s">
        <v>213</v>
      </c>
      <c r="B382" s="58"/>
      <c r="C382" s="58"/>
      <c r="D382" s="58"/>
      <c r="E382" s="58"/>
      <c r="F382" s="58"/>
      <c r="G382" s="58"/>
      <c r="H382" s="293">
        <f>SUM(H381)</f>
        <v>-1482000</v>
      </c>
      <c r="I382" s="294"/>
      <c r="J382" s="35"/>
    </row>
    <row r="383" spans="1:10" s="204" customFormat="1">
      <c r="A383" s="66"/>
      <c r="B383" s="66"/>
      <c r="C383" s="66"/>
      <c r="D383" s="66"/>
      <c r="E383" s="66"/>
      <c r="F383" s="66"/>
      <c r="G383" s="66"/>
      <c r="H383" s="72"/>
      <c r="I383" s="72"/>
      <c r="J383" s="35"/>
    </row>
    <row r="384" spans="1:10" s="204" customFormat="1">
      <c r="A384" s="66"/>
      <c r="B384" s="66"/>
      <c r="C384" s="66"/>
      <c r="D384" s="66"/>
      <c r="E384" s="66"/>
      <c r="F384" s="66"/>
      <c r="G384" s="66"/>
      <c r="H384" s="72"/>
      <c r="I384" s="72"/>
      <c r="J384" s="35"/>
    </row>
    <row r="385" spans="1:10">
      <c r="A385" s="66"/>
      <c r="B385" s="66"/>
      <c r="C385" s="66"/>
      <c r="D385" s="66"/>
      <c r="E385" s="66"/>
      <c r="F385" s="66"/>
      <c r="G385" s="66"/>
      <c r="H385" s="72"/>
      <c r="I385" s="72"/>
      <c r="J385" s="35"/>
    </row>
    <row r="386" spans="1:10" hidden="1">
      <c r="A386" s="66"/>
      <c r="B386" s="66"/>
      <c r="C386" s="66"/>
      <c r="D386" s="66"/>
      <c r="E386" s="66"/>
      <c r="F386" s="66"/>
      <c r="G386" s="66"/>
      <c r="H386" s="72"/>
      <c r="I386" s="72"/>
      <c r="J386" s="35"/>
    </row>
    <row r="387" spans="1:10" hidden="1">
      <c r="D387" s="60"/>
      <c r="E387" s="60"/>
      <c r="H387" s="62"/>
      <c r="I387" s="62"/>
      <c r="J387" s="35"/>
    </row>
    <row r="388" spans="1:10" hidden="1">
      <c r="D388" s="60"/>
      <c r="E388" s="60"/>
      <c r="H388" s="62"/>
      <c r="I388" s="62"/>
      <c r="J388" s="35"/>
    </row>
    <row r="389" spans="1:10" hidden="1">
      <c r="D389" s="60"/>
      <c r="E389" s="60"/>
      <c r="H389" s="62"/>
      <c r="I389" s="62"/>
      <c r="J389" s="35"/>
    </row>
    <row r="390" spans="1:10" hidden="1">
      <c r="D390" s="60"/>
      <c r="E390" s="60"/>
      <c r="H390" s="62"/>
      <c r="I390" s="62"/>
      <c r="J390" s="35"/>
    </row>
    <row r="391" spans="1:10" hidden="1">
      <c r="D391" s="60"/>
      <c r="E391" s="60"/>
      <c r="H391" s="62"/>
      <c r="I391" s="62"/>
      <c r="J391" s="35"/>
    </row>
    <row r="392" spans="1:10" hidden="1">
      <c r="D392" s="60"/>
      <c r="E392" s="60"/>
      <c r="H392" s="62"/>
      <c r="I392" s="62"/>
      <c r="J392" s="35"/>
    </row>
    <row r="393" spans="1:10" hidden="1">
      <c r="D393" s="60"/>
      <c r="E393" s="60"/>
      <c r="H393" s="62"/>
      <c r="I393" s="62"/>
      <c r="J393" s="35"/>
    </row>
    <row r="394" spans="1:10" hidden="1">
      <c r="D394" s="60"/>
      <c r="E394" s="60"/>
      <c r="H394" s="62"/>
      <c r="I394" s="62"/>
      <c r="J394" s="35"/>
    </row>
    <row r="395" spans="1:10" hidden="1">
      <c r="D395" s="60"/>
      <c r="E395" s="60"/>
      <c r="H395" s="62"/>
      <c r="I395" s="62"/>
      <c r="J395" s="35"/>
    </row>
    <row r="396" spans="1:10" hidden="1">
      <c r="D396" s="60"/>
      <c r="E396" s="60"/>
      <c r="H396" s="62"/>
      <c r="I396" s="62"/>
      <c r="J396" s="35"/>
    </row>
    <row r="397" spans="1:10" hidden="1">
      <c r="D397" s="60"/>
      <c r="E397" s="60"/>
      <c r="H397" s="62"/>
      <c r="I397" s="62"/>
      <c r="J397" s="35"/>
    </row>
    <row r="398" spans="1:10" hidden="1">
      <c r="D398" s="60"/>
      <c r="E398" s="60"/>
      <c r="H398" s="62"/>
      <c r="I398" s="62"/>
      <c r="J398" s="35"/>
    </row>
    <row r="399" spans="1:10" hidden="1">
      <c r="D399" s="60"/>
      <c r="E399" s="60"/>
      <c r="H399" s="62"/>
      <c r="I399" s="62"/>
      <c r="J399" s="35"/>
    </row>
    <row r="400" spans="1:10" hidden="1">
      <c r="D400" s="60"/>
      <c r="E400" s="60"/>
      <c r="H400" s="62"/>
      <c r="I400" s="62"/>
      <c r="J400" s="35"/>
    </row>
    <row r="401" spans="4:10" hidden="1">
      <c r="D401" s="60"/>
      <c r="E401" s="60"/>
      <c r="H401" s="62"/>
      <c r="I401" s="62"/>
      <c r="J401" s="35"/>
    </row>
    <row r="402" spans="4:10" hidden="1">
      <c r="D402" s="60"/>
      <c r="E402" s="60"/>
      <c r="H402" s="62"/>
      <c r="I402" s="62"/>
      <c r="J402" s="35"/>
    </row>
    <row r="403" spans="4:10" hidden="1">
      <c r="D403" s="60"/>
      <c r="E403" s="60"/>
      <c r="H403" s="62"/>
      <c r="I403" s="62"/>
      <c r="J403" s="35"/>
    </row>
    <row r="404" spans="4:10" hidden="1">
      <c r="D404" s="60"/>
      <c r="E404" s="60"/>
      <c r="H404" s="62"/>
      <c r="I404" s="62"/>
      <c r="J404" s="35"/>
    </row>
    <row r="405" spans="4:10" hidden="1">
      <c r="D405" s="60"/>
      <c r="E405" s="60"/>
      <c r="H405" s="62"/>
      <c r="I405" s="62"/>
      <c r="J405" s="35"/>
    </row>
    <row r="406" spans="4:10" hidden="1">
      <c r="D406" s="60"/>
      <c r="E406" s="60"/>
      <c r="H406" s="62"/>
      <c r="I406" s="62"/>
      <c r="J406" s="35"/>
    </row>
    <row r="407" spans="4:10" hidden="1">
      <c r="D407" s="60"/>
      <c r="E407" s="60"/>
      <c r="H407" s="62"/>
      <c r="I407" s="62"/>
      <c r="J407" s="35"/>
    </row>
    <row r="408" spans="4:10" hidden="1">
      <c r="D408" s="60"/>
      <c r="E408" s="60"/>
      <c r="H408" s="62"/>
      <c r="I408" s="62"/>
      <c r="J408" s="35"/>
    </row>
    <row r="409" spans="4:10" hidden="1">
      <c r="D409" s="60"/>
      <c r="E409" s="60"/>
      <c r="H409" s="62"/>
      <c r="I409" s="62"/>
      <c r="J409" s="35"/>
    </row>
    <row r="410" spans="4:10" hidden="1">
      <c r="D410" s="60"/>
      <c r="E410" s="60"/>
      <c r="H410" s="62"/>
      <c r="I410" s="62"/>
      <c r="J410" s="35"/>
    </row>
    <row r="411" spans="4:10" hidden="1">
      <c r="D411" s="60"/>
      <c r="E411" s="60"/>
      <c r="H411" s="62"/>
      <c r="I411" s="62"/>
      <c r="J411" s="35"/>
    </row>
    <row r="412" spans="4:10" hidden="1">
      <c r="D412" s="60"/>
      <c r="E412" s="60"/>
      <c r="H412" s="62"/>
      <c r="I412" s="62"/>
      <c r="J412" s="35"/>
    </row>
    <row r="413" spans="4:10" hidden="1">
      <c r="D413" s="60"/>
      <c r="E413" s="60"/>
      <c r="H413" s="62"/>
      <c r="I413" s="62"/>
      <c r="J413" s="35"/>
    </row>
    <row r="414" spans="4:10" hidden="1">
      <c r="D414" s="60"/>
      <c r="E414" s="60"/>
      <c r="H414" s="62"/>
      <c r="I414" s="62"/>
      <c r="J414" s="35"/>
    </row>
    <row r="415" spans="4:10" hidden="1">
      <c r="D415" s="60"/>
      <c r="E415" s="60"/>
      <c r="H415" s="62"/>
      <c r="I415" s="62"/>
      <c r="J415" s="35"/>
    </row>
    <row r="416" spans="4:10" hidden="1">
      <c r="D416" s="60"/>
      <c r="E416" s="60"/>
      <c r="H416" s="62"/>
      <c r="I416" s="62"/>
      <c r="J416" s="35"/>
    </row>
    <row r="417" spans="4:10" hidden="1">
      <c r="D417" s="60"/>
      <c r="E417" s="60"/>
      <c r="H417" s="62"/>
      <c r="I417" s="62"/>
      <c r="J417" s="35"/>
    </row>
    <row r="418" spans="4:10" hidden="1">
      <c r="D418" s="60"/>
      <c r="E418" s="60"/>
      <c r="H418" s="62"/>
      <c r="I418" s="62"/>
      <c r="J418" s="35"/>
    </row>
    <row r="419" spans="4:10" hidden="1">
      <c r="D419" s="60"/>
      <c r="E419" s="60"/>
      <c r="H419" s="62"/>
      <c r="I419" s="62"/>
      <c r="J419" s="35"/>
    </row>
    <row r="420" spans="4:10" hidden="1">
      <c r="D420" s="60"/>
      <c r="E420" s="60"/>
      <c r="H420" s="62"/>
      <c r="I420" s="62"/>
      <c r="J420" s="35"/>
    </row>
    <row r="421" spans="4:10" hidden="1">
      <c r="D421" s="60"/>
      <c r="E421" s="60"/>
      <c r="H421" s="62"/>
      <c r="I421" s="62"/>
      <c r="J421" s="35"/>
    </row>
    <row r="422" spans="4:10" hidden="1">
      <c r="D422" s="60"/>
      <c r="E422" s="60"/>
      <c r="H422" s="62"/>
      <c r="I422" s="62"/>
      <c r="J422" s="35"/>
    </row>
    <row r="423" spans="4:10" hidden="1">
      <c r="D423" s="60"/>
      <c r="E423" s="60"/>
      <c r="H423" s="62"/>
      <c r="I423" s="62"/>
      <c r="J423" s="35"/>
    </row>
    <row r="424" spans="4:10" hidden="1">
      <c r="D424" s="60"/>
      <c r="E424" s="60"/>
      <c r="H424" s="62"/>
      <c r="I424" s="62"/>
      <c r="J424" s="35"/>
    </row>
    <row r="425" spans="4:10" hidden="1">
      <c r="D425" s="60"/>
      <c r="E425" s="60"/>
      <c r="H425" s="62"/>
      <c r="I425" s="62"/>
      <c r="J425" s="35"/>
    </row>
    <row r="426" spans="4:10" hidden="1">
      <c r="D426" s="60"/>
      <c r="E426" s="60"/>
      <c r="H426" s="62"/>
      <c r="I426" s="62"/>
      <c r="J426" s="35"/>
    </row>
    <row r="427" spans="4:10" hidden="1">
      <c r="D427" s="60"/>
      <c r="E427" s="60"/>
      <c r="H427" s="62"/>
      <c r="I427" s="62"/>
      <c r="J427" s="35"/>
    </row>
    <row r="428" spans="4:10" hidden="1">
      <c r="D428" s="60"/>
      <c r="E428" s="60"/>
      <c r="H428" s="62"/>
      <c r="I428" s="62"/>
      <c r="J428" s="35"/>
    </row>
    <row r="429" spans="4:10" hidden="1">
      <c r="D429" s="60"/>
      <c r="E429" s="60"/>
      <c r="H429" s="62"/>
      <c r="I429" s="62"/>
      <c r="J429" s="35"/>
    </row>
    <row r="430" spans="4:10" hidden="1">
      <c r="D430" s="60"/>
      <c r="E430" s="60"/>
      <c r="H430" s="62"/>
      <c r="I430" s="62"/>
      <c r="J430" s="35"/>
    </row>
    <row r="431" spans="4:10" hidden="1">
      <c r="D431" s="60"/>
      <c r="E431" s="60"/>
      <c r="H431" s="62"/>
      <c r="I431" s="62"/>
      <c r="J431" s="35"/>
    </row>
    <row r="432" spans="4:10" hidden="1">
      <c r="D432" s="60"/>
      <c r="E432" s="60"/>
      <c r="H432" s="62"/>
      <c r="I432" s="62"/>
      <c r="J432" s="35"/>
    </row>
    <row r="433" spans="4:10" hidden="1">
      <c r="D433" s="60"/>
      <c r="E433" s="60"/>
      <c r="H433" s="62"/>
      <c r="I433" s="62"/>
      <c r="J433" s="35"/>
    </row>
    <row r="434" spans="4:10" hidden="1">
      <c r="D434" s="60"/>
      <c r="E434" s="60"/>
      <c r="H434" s="62"/>
      <c r="I434" s="62"/>
      <c r="J434" s="35"/>
    </row>
    <row r="435" spans="4:10" hidden="1">
      <c r="D435" s="60"/>
      <c r="E435" s="60"/>
      <c r="H435" s="62"/>
      <c r="I435" s="62"/>
      <c r="J435" s="35"/>
    </row>
    <row r="436" spans="4:10" hidden="1">
      <c r="D436" s="60"/>
      <c r="E436" s="60"/>
      <c r="H436" s="62"/>
      <c r="I436" s="62"/>
      <c r="J436" s="35"/>
    </row>
    <row r="437" spans="4:10" hidden="1">
      <c r="D437" s="60"/>
      <c r="E437" s="60"/>
      <c r="H437" s="62"/>
      <c r="I437" s="62"/>
      <c r="J437" s="35"/>
    </row>
    <row r="438" spans="4:10" hidden="1">
      <c r="D438" s="60"/>
      <c r="E438" s="60"/>
      <c r="H438" s="62"/>
      <c r="I438" s="62"/>
      <c r="J438" s="35"/>
    </row>
    <row r="439" spans="4:10" hidden="1">
      <c r="D439" s="60"/>
      <c r="E439" s="60"/>
      <c r="H439" s="62"/>
      <c r="I439" s="62"/>
      <c r="J439" s="35"/>
    </row>
    <row r="440" spans="4:10" hidden="1">
      <c r="D440" s="60"/>
      <c r="E440" s="60"/>
      <c r="H440" s="62"/>
      <c r="I440" s="62"/>
      <c r="J440" s="35"/>
    </row>
    <row r="441" spans="4:10" hidden="1">
      <c r="D441" s="60"/>
      <c r="E441" s="60"/>
      <c r="H441" s="62"/>
      <c r="I441" s="62"/>
      <c r="J441" s="35"/>
    </row>
    <row r="442" spans="4:10" hidden="1">
      <c r="D442" s="60"/>
      <c r="E442" s="60"/>
      <c r="H442" s="62"/>
      <c r="I442" s="62"/>
      <c r="J442" s="35"/>
    </row>
    <row r="443" spans="4:10" hidden="1">
      <c r="D443" s="60"/>
      <c r="E443" s="60"/>
      <c r="H443" s="62"/>
      <c r="I443" s="62"/>
      <c r="J443" s="35"/>
    </row>
    <row r="444" spans="4:10" hidden="1">
      <c r="D444" s="60"/>
      <c r="E444" s="60"/>
      <c r="H444" s="62"/>
      <c r="I444" s="62"/>
      <c r="J444" s="35"/>
    </row>
    <row r="445" spans="4:10" hidden="1">
      <c r="D445" s="60"/>
      <c r="E445" s="60"/>
      <c r="H445" s="62"/>
      <c r="I445" s="62"/>
      <c r="J445" s="35"/>
    </row>
    <row r="446" spans="4:10" hidden="1">
      <c r="D446" s="60"/>
      <c r="E446" s="60"/>
      <c r="H446" s="62"/>
      <c r="I446" s="62"/>
      <c r="J446" s="35"/>
    </row>
    <row r="447" spans="4:10" hidden="1">
      <c r="D447" s="60"/>
      <c r="E447" s="60"/>
      <c r="H447" s="62"/>
      <c r="I447" s="62"/>
      <c r="J447" s="35"/>
    </row>
    <row r="448" spans="4:10" hidden="1">
      <c r="D448" s="60"/>
      <c r="E448" s="60"/>
      <c r="H448" s="62"/>
      <c r="I448" s="62"/>
      <c r="J448" s="35"/>
    </row>
    <row r="449" spans="4:10" hidden="1">
      <c r="D449" s="60"/>
      <c r="E449" s="60"/>
      <c r="H449" s="62"/>
      <c r="I449" s="62"/>
      <c r="J449" s="35"/>
    </row>
    <row r="450" spans="4:10" hidden="1">
      <c r="D450" s="60"/>
      <c r="E450" s="60"/>
      <c r="H450" s="62"/>
      <c r="I450" s="62"/>
      <c r="J450" s="35"/>
    </row>
    <row r="451" spans="4:10" hidden="1">
      <c r="D451" s="60"/>
      <c r="E451" s="60"/>
      <c r="H451" s="62"/>
      <c r="I451" s="62"/>
      <c r="J451" s="35"/>
    </row>
    <row r="452" spans="4:10" hidden="1">
      <c r="D452" s="60"/>
      <c r="E452" s="60"/>
      <c r="H452" s="63"/>
      <c r="I452" s="63"/>
      <c r="J452" s="35"/>
    </row>
    <row r="453" spans="4:10" hidden="1">
      <c r="D453" s="60"/>
      <c r="E453" s="60"/>
      <c r="H453" s="62"/>
      <c r="I453" s="62"/>
      <c r="J453" s="35"/>
    </row>
    <row r="454" spans="4:10" hidden="1">
      <c r="D454" s="60"/>
      <c r="E454" s="60"/>
      <c r="H454" s="62"/>
      <c r="I454" s="62"/>
      <c r="J454" s="35"/>
    </row>
    <row r="455" spans="4:10" hidden="1">
      <c r="D455" s="60"/>
      <c r="E455" s="60"/>
      <c r="H455" s="62"/>
      <c r="I455" s="62"/>
      <c r="J455" s="35"/>
    </row>
    <row r="456" spans="4:10" hidden="1">
      <c r="D456" s="60"/>
      <c r="E456" s="60"/>
      <c r="H456" s="62"/>
      <c r="I456" s="62"/>
      <c r="J456" s="35"/>
    </row>
    <row r="457" spans="4:10" hidden="1">
      <c r="D457" s="60"/>
      <c r="E457" s="60"/>
      <c r="H457" s="62"/>
      <c r="I457" s="62"/>
      <c r="J457" s="35"/>
    </row>
    <row r="458" spans="4:10" hidden="1">
      <c r="D458" s="60"/>
      <c r="E458" s="60"/>
      <c r="H458" s="62"/>
      <c r="I458" s="62"/>
      <c r="J458" s="35"/>
    </row>
    <row r="459" spans="4:10" hidden="1">
      <c r="D459" s="60"/>
      <c r="E459" s="60"/>
      <c r="H459" s="62"/>
      <c r="I459" s="62"/>
      <c r="J459" s="35"/>
    </row>
    <row r="460" spans="4:10" hidden="1">
      <c r="D460" s="60"/>
      <c r="E460" s="60"/>
      <c r="H460" s="62"/>
      <c r="I460" s="62"/>
      <c r="J460" s="35"/>
    </row>
    <row r="461" spans="4:10" hidden="1">
      <c r="D461" s="60"/>
      <c r="E461" s="60"/>
      <c r="H461" s="62"/>
      <c r="I461" s="62"/>
      <c r="J461" s="35"/>
    </row>
    <row r="462" spans="4:10" hidden="1">
      <c r="D462" s="60"/>
      <c r="E462" s="60"/>
      <c r="H462" s="62"/>
      <c r="I462" s="62"/>
      <c r="J462" s="35"/>
    </row>
    <row r="463" spans="4:10" hidden="1">
      <c r="D463" s="60"/>
      <c r="E463" s="60"/>
      <c r="H463" s="62"/>
      <c r="I463" s="62"/>
      <c r="J463" s="35"/>
    </row>
    <row r="464" spans="4:10" hidden="1">
      <c r="D464" s="60"/>
      <c r="E464" s="60"/>
      <c r="H464" s="62"/>
      <c r="I464" s="62"/>
      <c r="J464" s="35"/>
    </row>
    <row r="465" spans="4:10" hidden="1">
      <c r="D465" s="60"/>
      <c r="E465" s="60"/>
      <c r="H465" s="62"/>
      <c r="I465" s="62"/>
      <c r="J465" s="35"/>
    </row>
    <row r="466" spans="4:10" hidden="1">
      <c r="D466" s="60"/>
      <c r="E466" s="60"/>
      <c r="H466" s="62"/>
      <c r="I466" s="62"/>
      <c r="J466" s="35"/>
    </row>
    <row r="467" spans="4:10" hidden="1">
      <c r="D467" s="60"/>
      <c r="E467" s="60"/>
      <c r="H467" s="62"/>
      <c r="I467" s="62"/>
      <c r="J467" s="35"/>
    </row>
    <row r="468" spans="4:10" hidden="1">
      <c r="D468" s="60"/>
      <c r="E468" s="60"/>
      <c r="H468" s="62"/>
      <c r="I468" s="62"/>
      <c r="J468" s="35"/>
    </row>
    <row r="469" spans="4:10" hidden="1">
      <c r="D469" s="60"/>
      <c r="E469" s="60"/>
      <c r="H469" s="62"/>
      <c r="I469" s="62"/>
      <c r="J469" s="35"/>
    </row>
    <row r="470" spans="4:10" hidden="1">
      <c r="H470" s="62"/>
      <c r="I470" s="62"/>
      <c r="J470" s="35"/>
    </row>
    <row r="471" spans="4:10" hidden="1">
      <c r="H471" s="62"/>
      <c r="I471" s="62"/>
      <c r="J471" s="35"/>
    </row>
    <row r="472" spans="4:10" hidden="1">
      <c r="H472" s="62"/>
      <c r="I472" s="62"/>
      <c r="J472" s="35"/>
    </row>
    <row r="473" spans="4:10" hidden="1">
      <c r="H473" s="62"/>
      <c r="I473" s="62"/>
      <c r="J473" s="35"/>
    </row>
    <row r="474" spans="4:10" hidden="1">
      <c r="H474" s="62"/>
      <c r="I474" s="62"/>
      <c r="J474" s="35"/>
    </row>
    <row r="475" spans="4:10" hidden="1">
      <c r="H475" s="62"/>
      <c r="I475" s="62"/>
      <c r="J475" s="35"/>
    </row>
    <row r="476" spans="4:10" hidden="1">
      <c r="H476" s="62"/>
      <c r="I476" s="62"/>
      <c r="J476" s="35"/>
    </row>
    <row r="477" spans="4:10" hidden="1">
      <c r="H477" s="62"/>
      <c r="I477" s="62"/>
      <c r="J477" s="35"/>
    </row>
    <row r="478" spans="4:10" hidden="1">
      <c r="H478" s="62"/>
      <c r="I478" s="62"/>
      <c r="J478" s="35"/>
    </row>
    <row r="479" spans="4:10" hidden="1">
      <c r="H479" s="62"/>
      <c r="I479" s="62"/>
      <c r="J479" s="35"/>
    </row>
    <row r="480" spans="4:10" hidden="1">
      <c r="H480" s="62"/>
      <c r="I480" s="62"/>
      <c r="J480" s="35"/>
    </row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</sheetData>
  <mergeCells count="22">
    <mergeCell ref="H382:I382"/>
    <mergeCell ref="H359:I359"/>
    <mergeCell ref="H368:I368"/>
    <mergeCell ref="H377:I377"/>
    <mergeCell ref="H292:I292"/>
    <mergeCell ref="H306:I306"/>
    <mergeCell ref="H314:I314"/>
    <mergeCell ref="H325:I325"/>
    <mergeCell ref="H339:I339"/>
    <mergeCell ref="H350:I350"/>
    <mergeCell ref="H253:I253"/>
    <mergeCell ref="H72:I72"/>
    <mergeCell ref="H106:I106"/>
    <mergeCell ref="H132:I132"/>
    <mergeCell ref="H142:I142"/>
    <mergeCell ref="H158:I158"/>
    <mergeCell ref="H168:I168"/>
    <mergeCell ref="H180:I180"/>
    <mergeCell ref="H191:I191"/>
    <mergeCell ref="H198:I198"/>
    <mergeCell ref="H205:I205"/>
    <mergeCell ref="H215:I215"/>
  </mergeCells>
  <pageMargins left="0.7" right="0.7" top="0.75" bottom="0.75" header="0.3" footer="0.3"/>
  <pageSetup paperSize="9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>
    <tabColor rgb="FF00257A"/>
  </sheetPr>
  <dimension ref="A1:L64"/>
  <sheetViews>
    <sheetView showWhiteSpace="0" view="pageLayout" zoomScaleNormal="100" workbookViewId="0">
      <selection activeCell="C40" sqref="C40"/>
    </sheetView>
  </sheetViews>
  <sheetFormatPr defaultColWidth="0" defaultRowHeight="10.5" zeroHeight="1"/>
  <cols>
    <col min="1" max="1" width="9.140625" customWidth="1"/>
    <col min="2" max="2" width="43.28515625" customWidth="1"/>
    <col min="3" max="3" width="22.42578125" customWidth="1"/>
    <col min="4" max="4" width="13" bestFit="1" customWidth="1"/>
    <col min="5" max="5" width="19.28515625" customWidth="1"/>
    <col min="6" max="6" width="12.5703125" customWidth="1"/>
    <col min="7" max="8" width="9.140625" customWidth="1"/>
    <col min="9" max="9" width="10.42578125" bestFit="1" customWidth="1"/>
    <col min="10" max="12" width="9.140625" customWidth="1"/>
    <col min="13" max="16384" width="9.140625" hidden="1"/>
  </cols>
  <sheetData>
    <row r="1" spans="1:12" ht="19.5" customHeight="1">
      <c r="A1" s="33"/>
      <c r="E1" s="175" t="str">
        <f>+Kontroll!C10</f>
        <v>Brf Kobben</v>
      </c>
      <c r="F1" s="278"/>
      <c r="G1" s="278"/>
      <c r="H1" s="278"/>
      <c r="I1" s="278"/>
      <c r="J1" s="278"/>
      <c r="K1" s="278"/>
      <c r="L1" s="278"/>
    </row>
    <row r="2" spans="1:12" ht="15" customHeight="1">
      <c r="E2" s="176" t="str">
        <f>+Kontroll!D13</f>
        <v>Budget 2018</v>
      </c>
      <c r="F2" s="278"/>
      <c r="G2" s="278"/>
      <c r="H2" s="278"/>
      <c r="I2" s="278"/>
      <c r="J2" s="278"/>
      <c r="K2" s="278"/>
      <c r="L2" s="278"/>
    </row>
    <row r="3" spans="1:12" s="52" customFormat="1" ht="15" customHeight="1">
      <c r="E3" s="168"/>
      <c r="F3" s="278"/>
      <c r="G3" s="278"/>
      <c r="H3" s="278"/>
      <c r="I3" s="278"/>
      <c r="J3" s="278"/>
      <c r="K3" s="278"/>
      <c r="L3" s="278"/>
    </row>
    <row r="4" spans="1:12" ht="15" customHeight="1">
      <c r="F4" s="278"/>
      <c r="G4" s="278"/>
      <c r="H4" s="278"/>
      <c r="I4" s="278"/>
      <c r="J4" s="278"/>
      <c r="K4" s="278"/>
      <c r="L4" s="278"/>
    </row>
    <row r="5" spans="1:12" ht="15" customHeight="1">
      <c r="B5" s="169" t="s">
        <v>76</v>
      </c>
      <c r="C5" s="52"/>
      <c r="F5" s="278"/>
      <c r="G5" s="278"/>
      <c r="H5" s="278"/>
      <c r="I5" s="278"/>
      <c r="J5" s="278"/>
      <c r="K5" s="278"/>
      <c r="L5" s="278"/>
    </row>
    <row r="6" spans="1:12" ht="15" customHeight="1">
      <c r="C6">
        <v>6155910</v>
      </c>
      <c r="E6" s="34"/>
      <c r="F6" s="278"/>
      <c r="G6" s="278"/>
      <c r="H6" s="278"/>
      <c r="I6" s="278"/>
      <c r="J6" s="278"/>
      <c r="K6" s="278"/>
      <c r="L6" s="278"/>
    </row>
    <row r="7" spans="1:12" ht="15" customHeight="1">
      <c r="E7" s="34"/>
      <c r="F7" s="278"/>
      <c r="G7" s="278"/>
      <c r="H7" s="278"/>
      <c r="I7" s="278"/>
      <c r="J7" s="278"/>
      <c r="K7" s="278"/>
      <c r="L7" s="278"/>
    </row>
    <row r="8" spans="1:12" s="184" customFormat="1" ht="15" customHeight="1">
      <c r="B8" s="43" t="s">
        <v>70</v>
      </c>
      <c r="C8" s="44" t="s">
        <v>66</v>
      </c>
      <c r="E8" s="195"/>
      <c r="F8" s="280">
        <v>1</v>
      </c>
      <c r="G8" s="278"/>
      <c r="H8" s="278"/>
      <c r="I8" s="278"/>
      <c r="J8" s="278"/>
      <c r="K8" s="278"/>
      <c r="L8" s="278"/>
    </row>
    <row r="9" spans="1:12" s="52" customFormat="1" ht="15" customHeight="1">
      <c r="B9" s="32" t="s">
        <v>16</v>
      </c>
      <c r="C9" s="286">
        <f>SUM(Specifikation!E17)</f>
        <v>11291000</v>
      </c>
      <c r="E9" s="54"/>
      <c r="F9" s="281">
        <f>+C9</f>
        <v>11291000</v>
      </c>
      <c r="G9" s="278"/>
      <c r="H9" s="278"/>
      <c r="I9" s="278"/>
      <c r="J9" s="278"/>
      <c r="K9" s="278"/>
      <c r="L9" s="278"/>
    </row>
    <row r="10" spans="1:12" s="52" customFormat="1" ht="15" hidden="1" customHeight="1">
      <c r="B10" s="194" t="s">
        <v>320</v>
      </c>
      <c r="C10" s="286">
        <f>SUM(Specifikation!E8)</f>
        <v>0</v>
      </c>
      <c r="E10" s="54"/>
      <c r="F10" s="281">
        <f t="shared" ref="F10:F17" si="0">+C10</f>
        <v>0</v>
      </c>
      <c r="G10" s="278"/>
      <c r="H10" s="278"/>
      <c r="I10" s="278"/>
      <c r="J10" s="278"/>
      <c r="K10" s="278"/>
      <c r="L10" s="278"/>
    </row>
    <row r="11" spans="1:12" s="52" customFormat="1" ht="15" hidden="1" customHeight="1">
      <c r="B11" s="187" t="s">
        <v>323</v>
      </c>
      <c r="C11" s="286">
        <f>SUM(Specifikation!E18:E19)</f>
        <v>0</v>
      </c>
      <c r="E11" s="54"/>
      <c r="F11" s="281">
        <f t="shared" si="0"/>
        <v>0</v>
      </c>
      <c r="G11" s="278"/>
      <c r="H11" s="278"/>
      <c r="I11" s="278"/>
      <c r="J11" s="278"/>
      <c r="K11" s="278"/>
      <c r="L11" s="278"/>
    </row>
    <row r="12" spans="1:12" s="52" customFormat="1" ht="15" customHeight="1">
      <c r="B12" s="194" t="s">
        <v>317</v>
      </c>
      <c r="C12" s="286">
        <f>SUM(Specifikation!E9:E14)</f>
        <v>544000</v>
      </c>
      <c r="E12" s="54"/>
      <c r="F12" s="281">
        <f t="shared" si="0"/>
        <v>544000</v>
      </c>
      <c r="G12" s="278"/>
      <c r="H12" s="278"/>
      <c r="I12" s="278"/>
      <c r="J12" s="278"/>
      <c r="K12" s="278"/>
      <c r="L12" s="278"/>
    </row>
    <row r="13" spans="1:12" ht="15" customHeight="1">
      <c r="B13" s="194" t="s">
        <v>279</v>
      </c>
      <c r="C13" s="286">
        <f>SUM(Specifikation!E7,Specifikation!E15,Specifikation!E16,Specifikation!E20,Specifikation!E21,Specifikation!E35:E71)</f>
        <v>77000.010000000009</v>
      </c>
      <c r="E13" s="34"/>
      <c r="F13" s="281">
        <f t="shared" si="0"/>
        <v>77000.010000000009</v>
      </c>
      <c r="G13" s="278"/>
      <c r="H13" s="278"/>
      <c r="I13" s="278"/>
      <c r="J13" s="278"/>
      <c r="K13" s="278"/>
      <c r="L13" s="278"/>
    </row>
    <row r="14" spans="1:12" s="52" customFormat="1" ht="15" customHeight="1">
      <c r="B14" s="194" t="s">
        <v>319</v>
      </c>
      <c r="C14" s="286">
        <f>SUM(Specifikation!E22:E33)</f>
        <v>-19000</v>
      </c>
      <c r="E14" s="54"/>
      <c r="F14" s="281">
        <f t="shared" si="0"/>
        <v>-19000</v>
      </c>
      <c r="G14" s="278"/>
      <c r="H14" s="278"/>
      <c r="I14" s="278"/>
      <c r="J14" s="278"/>
      <c r="K14" s="278"/>
      <c r="L14" s="278"/>
    </row>
    <row r="15" spans="1:12" ht="15" hidden="1" customHeight="1">
      <c r="B15" s="45" t="s">
        <v>15</v>
      </c>
      <c r="C15" s="55">
        <f>SUM(Specifikation!E34)</f>
        <v>0</v>
      </c>
      <c r="E15" s="34"/>
      <c r="F15" s="281">
        <f t="shared" si="0"/>
        <v>0</v>
      </c>
      <c r="G15" s="278"/>
      <c r="H15" s="278"/>
      <c r="I15" s="278"/>
      <c r="J15" s="278"/>
      <c r="K15" s="278"/>
      <c r="L15" s="278"/>
    </row>
    <row r="16" spans="1:12" ht="15" hidden="1" customHeight="1">
      <c r="B16" s="47" t="s">
        <v>2</v>
      </c>
      <c r="C16" s="55">
        <f>SUM(Specifikation!E273)</f>
        <v>0</v>
      </c>
      <c r="E16" s="34"/>
      <c r="F16" s="281">
        <f t="shared" si="0"/>
        <v>0</v>
      </c>
      <c r="G16" s="278"/>
      <c r="H16" s="278"/>
      <c r="I16" s="278"/>
      <c r="J16" s="278"/>
      <c r="K16" s="278"/>
      <c r="L16" s="278"/>
    </row>
    <row r="17" spans="2:12" ht="15" customHeight="1">
      <c r="B17" s="43" t="s">
        <v>71</v>
      </c>
      <c r="C17" s="46">
        <f>SUM(C9:C16)</f>
        <v>11893000.01</v>
      </c>
      <c r="E17" s="34"/>
      <c r="F17" s="281">
        <f t="shared" si="0"/>
        <v>11893000.01</v>
      </c>
      <c r="G17" s="278"/>
      <c r="H17" s="278"/>
      <c r="I17" s="278"/>
      <c r="J17" s="278"/>
      <c r="K17" s="278"/>
      <c r="L17" s="278"/>
    </row>
    <row r="18" spans="2:12" ht="15" customHeight="1">
      <c r="B18" s="32"/>
      <c r="C18" s="32"/>
      <c r="E18" s="34"/>
      <c r="F18" s="280">
        <v>1</v>
      </c>
      <c r="G18" s="278"/>
      <c r="H18" s="278"/>
      <c r="I18" s="278"/>
      <c r="J18" s="278"/>
      <c r="K18" s="278"/>
      <c r="L18" s="278"/>
    </row>
    <row r="19" spans="2:12" ht="15" customHeight="1">
      <c r="B19" s="43" t="s">
        <v>72</v>
      </c>
      <c r="C19" s="44" t="s">
        <v>66</v>
      </c>
      <c r="E19" s="34"/>
      <c r="F19" s="280">
        <v>1</v>
      </c>
      <c r="G19" s="278"/>
      <c r="H19" s="278"/>
      <c r="I19" s="278"/>
      <c r="J19" s="278"/>
      <c r="K19" s="278"/>
      <c r="L19" s="278"/>
    </row>
    <row r="20" spans="2:12" ht="15" customHeight="1">
      <c r="B20" s="53" t="s">
        <v>201</v>
      </c>
      <c r="C20" s="55">
        <f>SUM(Specifikation!E93)</f>
        <v>-1033000</v>
      </c>
      <c r="E20" s="34"/>
      <c r="F20" s="281">
        <f>+C20</f>
        <v>-1033000</v>
      </c>
      <c r="G20" s="278"/>
      <c r="H20" s="278"/>
      <c r="I20" s="278"/>
      <c r="J20" s="278"/>
      <c r="K20" s="278"/>
      <c r="L20" s="278"/>
    </row>
    <row r="21" spans="2:12" ht="15.75">
      <c r="B21" s="53" t="s">
        <v>202</v>
      </c>
      <c r="C21" s="55">
        <f>SUM(Specifikation!E117)</f>
        <v>-875000</v>
      </c>
      <c r="E21" s="34"/>
      <c r="F21" s="281">
        <f t="shared" ref="F21:F38" si="1">+C21</f>
        <v>-875000</v>
      </c>
      <c r="G21" s="278"/>
      <c r="H21" s="278"/>
      <c r="I21" s="278"/>
      <c r="J21" s="278"/>
      <c r="K21" s="278"/>
      <c r="L21" s="278"/>
    </row>
    <row r="22" spans="2:12" ht="15.75">
      <c r="B22" s="53" t="s">
        <v>321</v>
      </c>
      <c r="C22" s="55">
        <f>SUM(Specifikation!E122,Specifikation!E128,Specifikation!E133,Specifikation!E140)</f>
        <v>-3971000</v>
      </c>
      <c r="E22" s="34"/>
      <c r="F22" s="281">
        <f t="shared" si="1"/>
        <v>-3971000</v>
      </c>
      <c r="G22" s="278"/>
      <c r="H22" s="278"/>
      <c r="I22" s="278"/>
      <c r="J22" s="278"/>
      <c r="K22" s="278"/>
      <c r="L22" s="278"/>
    </row>
    <row r="23" spans="2:12" s="184" customFormat="1" ht="15.75" hidden="1">
      <c r="B23" s="53" t="s">
        <v>207</v>
      </c>
      <c r="C23" s="55">
        <f>SUM(Specifikation!E148)</f>
        <v>-315000</v>
      </c>
      <c r="E23" s="195"/>
      <c r="F23" s="281"/>
      <c r="G23" s="278"/>
      <c r="H23" s="278"/>
      <c r="I23" s="278"/>
      <c r="J23" s="278"/>
      <c r="K23" s="278"/>
      <c r="L23" s="278"/>
    </row>
    <row r="24" spans="2:12" ht="15.75">
      <c r="B24" s="53" t="s">
        <v>13</v>
      </c>
      <c r="C24" s="55">
        <f>SUM(Specifikation!E153)</f>
        <v>-114000</v>
      </c>
      <c r="E24" s="34"/>
      <c r="F24" s="281">
        <f t="shared" si="1"/>
        <v>-114000</v>
      </c>
      <c r="G24" s="278"/>
      <c r="H24" s="278"/>
      <c r="I24" s="278"/>
      <c r="J24" s="278"/>
      <c r="K24" s="278"/>
      <c r="L24" s="278"/>
    </row>
    <row r="25" spans="2:12" ht="15.75">
      <c r="B25" s="53" t="s">
        <v>205</v>
      </c>
      <c r="C25" s="55">
        <f>SUM(Specifikation!E158)</f>
        <v>-85000</v>
      </c>
      <c r="E25" s="34"/>
      <c r="F25" s="281">
        <f t="shared" si="1"/>
        <v>-85000</v>
      </c>
      <c r="G25" s="278"/>
      <c r="H25" s="278"/>
      <c r="I25" s="278"/>
      <c r="J25" s="278"/>
      <c r="K25" s="278"/>
      <c r="L25" s="278"/>
    </row>
    <row r="26" spans="2:12" s="52" customFormat="1" ht="15.75">
      <c r="B26" s="53" t="s">
        <v>10</v>
      </c>
      <c r="C26" s="55">
        <f>SUM(Specifikation!E166)</f>
        <v>-480000</v>
      </c>
      <c r="E26" s="54"/>
      <c r="F26" s="281">
        <f t="shared" si="1"/>
        <v>-480000</v>
      </c>
      <c r="G26" s="278"/>
      <c r="H26" s="278"/>
      <c r="I26" s="278"/>
      <c r="J26" s="278"/>
      <c r="K26" s="278"/>
      <c r="L26" s="278"/>
    </row>
    <row r="27" spans="2:12" s="52" customFormat="1" ht="15.75">
      <c r="B27" s="53" t="s">
        <v>9</v>
      </c>
      <c r="C27" s="55">
        <f>SUM(Specifikation!E197)</f>
        <v>-190000</v>
      </c>
      <c r="E27" s="54"/>
      <c r="F27" s="281">
        <f t="shared" si="1"/>
        <v>-190000</v>
      </c>
      <c r="G27" s="278"/>
      <c r="H27" s="278"/>
      <c r="I27" s="278"/>
      <c r="J27" s="278"/>
      <c r="K27" s="278"/>
      <c r="L27" s="278"/>
    </row>
    <row r="28" spans="2:12" s="52" customFormat="1" ht="15.75">
      <c r="B28" s="53" t="s">
        <v>206</v>
      </c>
      <c r="C28" s="55">
        <f>SUM(Specifikation!E234)</f>
        <v>-220999.97999999998</v>
      </c>
      <c r="E28" s="54"/>
      <c r="F28" s="281">
        <f t="shared" si="1"/>
        <v>-220999.97999999998</v>
      </c>
      <c r="G28" s="278"/>
      <c r="H28" s="278"/>
      <c r="I28" s="278"/>
      <c r="J28" s="278"/>
      <c r="K28" s="278"/>
      <c r="L28" s="278"/>
    </row>
    <row r="29" spans="2:12" s="52" customFormat="1" ht="15.75">
      <c r="B29" s="53" t="s">
        <v>214</v>
      </c>
      <c r="C29" s="55">
        <f>SUM(Specifikation!E246)</f>
        <v>-2750000</v>
      </c>
      <c r="E29" s="54"/>
      <c r="F29" s="281">
        <f t="shared" si="1"/>
        <v>-2750000</v>
      </c>
      <c r="G29" s="278"/>
      <c r="H29" s="278"/>
      <c r="I29" s="278"/>
      <c r="J29" s="278"/>
      <c r="K29" s="278"/>
      <c r="L29" s="278"/>
    </row>
    <row r="30" spans="2:12" s="52" customFormat="1" ht="15.75">
      <c r="B30" s="53" t="s">
        <v>12</v>
      </c>
      <c r="C30" s="30">
        <f>SUM(Specifikation!E252)</f>
        <v>-236000</v>
      </c>
      <c r="E30" s="54"/>
      <c r="F30" s="281">
        <f t="shared" si="1"/>
        <v>-236000</v>
      </c>
      <c r="G30" s="278"/>
      <c r="H30" s="278"/>
      <c r="I30" s="278"/>
      <c r="J30" s="278"/>
      <c r="K30" s="278"/>
      <c r="L30" s="278"/>
    </row>
    <row r="31" spans="2:12" s="52" customFormat="1" ht="15.75">
      <c r="B31" s="47" t="s">
        <v>75</v>
      </c>
      <c r="C31" s="48">
        <v>-1800000</v>
      </c>
      <c r="E31" s="54"/>
      <c r="F31" s="281">
        <f t="shared" si="1"/>
        <v>-1800000</v>
      </c>
      <c r="G31" s="278"/>
      <c r="H31" s="278"/>
      <c r="I31" s="278"/>
      <c r="J31" s="278"/>
      <c r="K31" s="278"/>
      <c r="L31" s="278"/>
    </row>
    <row r="32" spans="2:12" s="52" customFormat="1" ht="15.75">
      <c r="B32" s="47" t="s">
        <v>65</v>
      </c>
      <c r="C32" s="55">
        <f>SUM(Specifikation!E282)</f>
        <v>-1050000</v>
      </c>
      <c r="E32" s="54"/>
      <c r="F32" s="281">
        <f t="shared" si="1"/>
        <v>-1050000</v>
      </c>
      <c r="G32" s="278"/>
      <c r="H32" s="278"/>
      <c r="I32" s="278"/>
      <c r="J32" s="278"/>
      <c r="K32" s="278"/>
      <c r="L32" s="278"/>
    </row>
    <row r="33" spans="2:12" ht="15.75" hidden="1">
      <c r="B33" s="53" t="s">
        <v>11</v>
      </c>
      <c r="C33" s="55">
        <f>SUM(Specifikation!E289)</f>
        <v>0</v>
      </c>
      <c r="E33" s="34"/>
      <c r="F33" s="281">
        <f t="shared" si="1"/>
        <v>0</v>
      </c>
      <c r="G33" s="278"/>
      <c r="H33" s="278"/>
      <c r="I33" s="278"/>
      <c r="J33" s="278"/>
      <c r="K33" s="278"/>
      <c r="L33" s="278"/>
    </row>
    <row r="34" spans="2:12" ht="15.75" hidden="1">
      <c r="B34" s="53" t="s">
        <v>208</v>
      </c>
      <c r="C34" s="55">
        <f>SUM(Specifikation!E296)</f>
        <v>0</v>
      </c>
      <c r="E34" s="34"/>
      <c r="F34" s="281">
        <f t="shared" si="1"/>
        <v>0</v>
      </c>
      <c r="G34" s="278"/>
      <c r="H34" s="278"/>
      <c r="I34" s="278"/>
      <c r="J34" s="278"/>
      <c r="K34" s="278"/>
      <c r="L34" s="278"/>
    </row>
    <row r="35" spans="2:12" ht="15.75" hidden="1">
      <c r="B35" s="53" t="s">
        <v>215</v>
      </c>
      <c r="C35" s="55">
        <f>SUM(Specifikation!E303)</f>
        <v>0</v>
      </c>
      <c r="E35" s="34"/>
      <c r="F35" s="281">
        <f t="shared" si="1"/>
        <v>0</v>
      </c>
      <c r="G35" s="278"/>
      <c r="H35" s="278"/>
      <c r="I35" s="278"/>
      <c r="J35" s="278"/>
      <c r="K35" s="278"/>
      <c r="L35" s="278"/>
    </row>
    <row r="36" spans="2:12" ht="15" customHeight="1">
      <c r="B36" s="43" t="s">
        <v>73</v>
      </c>
      <c r="C36" s="46">
        <f>SUM(C20:C35)</f>
        <v>-13119999.98</v>
      </c>
      <c r="E36" s="34"/>
      <c r="F36" s="281">
        <f t="shared" si="1"/>
        <v>-13119999.98</v>
      </c>
      <c r="G36" s="278"/>
      <c r="H36" s="278"/>
      <c r="I36" s="278"/>
      <c r="J36" s="278"/>
      <c r="K36" s="278"/>
      <c r="L36" s="278"/>
    </row>
    <row r="37" spans="2:12" ht="15" customHeight="1">
      <c r="B37" s="47"/>
      <c r="C37" s="47"/>
      <c r="E37" s="34"/>
      <c r="F37" s="280">
        <v>1</v>
      </c>
      <c r="G37" s="278"/>
      <c r="H37" s="278"/>
      <c r="I37" s="278"/>
      <c r="J37" s="278"/>
      <c r="K37" s="278"/>
      <c r="L37" s="278"/>
    </row>
    <row r="38" spans="2:12" ht="21" customHeight="1">
      <c r="B38" s="43" t="s">
        <v>74</v>
      </c>
      <c r="C38" s="49">
        <f>+C17+C36</f>
        <v>-1226999.9700000007</v>
      </c>
      <c r="E38" s="31"/>
      <c r="F38" s="281">
        <f t="shared" si="1"/>
        <v>-1226999.9700000007</v>
      </c>
      <c r="G38" s="278"/>
      <c r="H38" s="278"/>
      <c r="I38" s="278"/>
      <c r="J38" s="278"/>
      <c r="K38" s="278"/>
      <c r="L38" s="278"/>
    </row>
    <row r="39" spans="2:12" ht="15" customHeight="1">
      <c r="D39" s="34"/>
      <c r="E39" s="34"/>
      <c r="F39" s="279"/>
      <c r="G39" s="278"/>
      <c r="H39" s="278"/>
      <c r="I39" s="278"/>
      <c r="J39" s="278"/>
      <c r="K39" s="278"/>
      <c r="L39" s="278"/>
    </row>
    <row r="40" spans="2:12" ht="15" customHeight="1">
      <c r="C40" s="292">
        <f>C6+C38</f>
        <v>4928910.0299999993</v>
      </c>
      <c r="F40" s="278"/>
      <c r="G40" s="278"/>
      <c r="H40" s="278"/>
      <c r="I40" s="278"/>
      <c r="J40" s="278"/>
      <c r="K40" s="278"/>
      <c r="L40" s="278"/>
    </row>
    <row r="41" spans="2:12" ht="15" customHeight="1">
      <c r="F41" s="278"/>
      <c r="G41" s="278"/>
      <c r="H41" s="278"/>
      <c r="I41" s="278"/>
      <c r="J41" s="278"/>
      <c r="K41" s="278"/>
      <c r="L41" s="278"/>
    </row>
    <row r="42" spans="2:12" ht="15" customHeight="1">
      <c r="F42" s="278"/>
      <c r="G42" s="278"/>
      <c r="H42" s="278"/>
      <c r="I42" s="278"/>
      <c r="J42" s="278"/>
      <c r="K42" s="278"/>
      <c r="L42" s="278"/>
    </row>
    <row r="43" spans="2:12" ht="15" customHeight="1">
      <c r="F43" s="278"/>
      <c r="G43" s="278"/>
      <c r="H43" s="278"/>
      <c r="I43" s="278"/>
      <c r="J43" s="278"/>
      <c r="K43" s="278"/>
      <c r="L43" s="278"/>
    </row>
    <row r="44" spans="2:12" ht="15" customHeight="1">
      <c r="F44" s="278"/>
      <c r="G44" s="278"/>
      <c r="H44" s="278"/>
      <c r="I44" s="278"/>
      <c r="J44" s="278"/>
      <c r="K44" s="278"/>
      <c r="L44" s="278"/>
    </row>
    <row r="45" spans="2:12" ht="15" customHeight="1">
      <c r="F45" s="278"/>
      <c r="G45" s="278"/>
      <c r="H45" s="278"/>
      <c r="I45" s="278"/>
      <c r="J45" s="278"/>
      <c r="K45" s="278"/>
      <c r="L45" s="278"/>
    </row>
    <row r="46" spans="2:12" ht="15" customHeight="1">
      <c r="F46" s="278"/>
      <c r="G46" s="278"/>
      <c r="H46" s="278"/>
      <c r="I46" s="278"/>
      <c r="J46" s="278"/>
      <c r="K46" s="278"/>
      <c r="L46" s="278"/>
    </row>
    <row r="47" spans="2:12" ht="15" customHeight="1">
      <c r="F47" s="278"/>
      <c r="G47" s="278"/>
      <c r="H47" s="278"/>
      <c r="I47" s="278"/>
      <c r="J47" s="278"/>
      <c r="K47" s="278"/>
      <c r="L47" s="278"/>
    </row>
    <row r="48" spans="2:12" ht="15" customHeight="1">
      <c r="F48" s="278"/>
      <c r="G48" s="278"/>
      <c r="H48" s="278"/>
      <c r="I48" s="278"/>
      <c r="J48" s="278"/>
      <c r="K48" s="278"/>
      <c r="L48" s="278"/>
    </row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</sheetData>
  <phoneticPr fontId="8" type="noConversion"/>
  <pageMargins left="0.74803149606299213" right="0.74803149606299213" top="0.47244094488188981" bottom="0.98425196850393704" header="0.51181102362204722" footer="0.51181102362204722"/>
  <pageSetup paperSize="9" firstPageNumber="4" orientation="portrait" useFirstPageNumber="1" r:id="rId1"/>
  <headerFooter alignWithMargins="0">
    <oddHeader xml:space="preserve">&amp;C&amp;"Times New Roman,Fet"&amp;16
</oddHeader>
    <oddFooter>&amp;R&amp;"Times New Roman,Fet"&amp;10&amp;P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HURows_Likviditet">
                <anchor moveWithCells="1" sizeWithCells="1">
                  <from>
                    <xdr:col>6</xdr:col>
                    <xdr:colOff>323850</xdr:colOff>
                    <xdr:row>2</xdr:row>
                    <xdr:rowOff>9525</xdr:rowOff>
                  </from>
                  <to>
                    <xdr:col>8</xdr:col>
                    <xdr:colOff>295275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Visadolda_Likviditet">
                <anchor moveWithCells="1" sizeWithCells="1">
                  <from>
                    <xdr:col>8</xdr:col>
                    <xdr:colOff>371475</xdr:colOff>
                    <xdr:row>2</xdr:row>
                    <xdr:rowOff>9525</xdr:rowOff>
                  </from>
                  <to>
                    <xdr:col>10</xdr:col>
                    <xdr:colOff>361950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9"/>
  <dimension ref="A4:E11"/>
  <sheetViews>
    <sheetView workbookViewId="0">
      <selection activeCell="N16" sqref="N16"/>
    </sheetView>
  </sheetViews>
  <sheetFormatPr defaultRowHeight="14.25"/>
  <cols>
    <col min="1" max="16384" width="9.140625" style="204"/>
  </cols>
  <sheetData>
    <row r="4" spans="1:5" ht="15.75">
      <c r="A4" s="191" t="s">
        <v>27</v>
      </c>
      <c r="B4" s="191"/>
      <c r="C4" s="192" t="s">
        <v>21</v>
      </c>
      <c r="D4" s="192" t="s">
        <v>22</v>
      </c>
      <c r="E4" s="21" t="s">
        <v>30</v>
      </c>
    </row>
    <row r="5" spans="1:5" ht="15">
      <c r="A5" s="206" t="s">
        <v>17</v>
      </c>
      <c r="B5" s="207"/>
      <c r="C5" s="197">
        <v>0</v>
      </c>
      <c r="D5" s="198">
        <v>1400</v>
      </c>
      <c r="E5" s="38">
        <f>'Total budget'!F11/D5</f>
        <v>8065</v>
      </c>
    </row>
    <row r="6" spans="1:5" ht="15">
      <c r="A6" s="206" t="s">
        <v>23</v>
      </c>
      <c r="B6" s="207"/>
      <c r="C6" s="198">
        <v>0</v>
      </c>
      <c r="D6" s="198">
        <v>0</v>
      </c>
      <c r="E6" s="38">
        <f>IF(D6&lt;1,0,#REF!/D6)</f>
        <v>0</v>
      </c>
    </row>
    <row r="7" spans="1:5" ht="15">
      <c r="A7" s="206" t="s">
        <v>24</v>
      </c>
      <c r="B7" s="207"/>
      <c r="C7" s="199">
        <v>0</v>
      </c>
      <c r="D7" s="200">
        <v>0</v>
      </c>
      <c r="E7" s="40"/>
    </row>
    <row r="8" spans="1:5" ht="15.75">
      <c r="A8" s="206" t="s">
        <v>25</v>
      </c>
      <c r="B8" s="207"/>
      <c r="C8" s="201">
        <v>0</v>
      </c>
      <c r="D8" s="198"/>
      <c r="E8" s="41"/>
    </row>
    <row r="9" spans="1:5" ht="15.75">
      <c r="A9" s="208" t="s">
        <v>26</v>
      </c>
      <c r="B9" s="209"/>
      <c r="C9" s="202">
        <v>0</v>
      </c>
      <c r="D9" s="203"/>
      <c r="E9" s="42"/>
    </row>
    <row r="10" spans="1:5" ht="15.75">
      <c r="A10" s="190" t="s">
        <v>33</v>
      </c>
      <c r="B10" s="185"/>
      <c r="C10" s="189" t="s">
        <v>34</v>
      </c>
      <c r="D10" s="188" t="s">
        <v>35</v>
      </c>
      <c r="E10" s="22" t="s">
        <v>36</v>
      </c>
    </row>
    <row r="11" spans="1:5" ht="15.75">
      <c r="A11" s="185"/>
      <c r="B11" s="190"/>
      <c r="C11" s="198">
        <v>0</v>
      </c>
      <c r="D11" s="198">
        <v>0</v>
      </c>
      <c r="E11" s="39">
        <f>C11+D11</f>
        <v>0</v>
      </c>
    </row>
  </sheetData>
  <pageMargins left="0.7" right="0.7" top="0.75" bottom="0.75" header="0.3" footer="0.3"/>
  <pageSetup paperSize="9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">
    <tabColor rgb="FF00257A"/>
  </sheetPr>
  <dimension ref="A1:M46"/>
  <sheetViews>
    <sheetView topLeftCell="A10" workbookViewId="0">
      <selection activeCell="G33" sqref="G33"/>
    </sheetView>
  </sheetViews>
  <sheetFormatPr defaultRowHeight="14.25"/>
  <cols>
    <col min="1" max="1" width="39.7109375" style="50" bestFit="1" customWidth="1"/>
    <col min="2" max="10" width="13.7109375" style="51" customWidth="1"/>
    <col min="11" max="11" width="9.140625" style="50"/>
    <col min="12" max="12" width="41" style="51" customWidth="1"/>
    <col min="13" max="13" width="9.140625" style="51"/>
    <col min="14" max="16384" width="9.140625" style="50"/>
  </cols>
  <sheetData>
    <row r="1" spans="1:13" ht="15.75">
      <c r="J1" s="175" t="str">
        <f>+Kontroll!C10</f>
        <v>Brf Kobben</v>
      </c>
      <c r="L1" s="161" t="s">
        <v>295</v>
      </c>
      <c r="M1" s="161" t="s">
        <v>296</v>
      </c>
    </row>
    <row r="2" spans="1:13" ht="15.75">
      <c r="J2" s="176" t="str">
        <f>+Kontroll!D13</f>
        <v>Budget 2018</v>
      </c>
      <c r="L2" s="162" t="s">
        <v>290</v>
      </c>
      <c r="M2" s="163">
        <v>0</v>
      </c>
    </row>
    <row r="3" spans="1:13" ht="15">
      <c r="L3" s="159" t="s">
        <v>289</v>
      </c>
      <c r="M3" s="163">
        <v>0.02</v>
      </c>
    </row>
    <row r="4" spans="1:13" ht="18">
      <c r="A4" s="136" t="s">
        <v>271</v>
      </c>
      <c r="B4" s="139" t="s">
        <v>342</v>
      </c>
      <c r="C4" s="139" t="s">
        <v>63</v>
      </c>
      <c r="D4" s="140" t="s">
        <v>63</v>
      </c>
      <c r="E4" s="141" t="s">
        <v>275</v>
      </c>
      <c r="F4" s="142" t="s">
        <v>272</v>
      </c>
      <c r="G4" s="141" t="s">
        <v>273</v>
      </c>
      <c r="H4" s="141" t="s">
        <v>273</v>
      </c>
      <c r="I4" s="141" t="s">
        <v>273</v>
      </c>
      <c r="J4" s="141" t="s">
        <v>273</v>
      </c>
      <c r="L4" s="160" t="s">
        <v>294</v>
      </c>
      <c r="M4" s="163">
        <v>0</v>
      </c>
    </row>
    <row r="5" spans="1:13" ht="15.75">
      <c r="A5" s="137"/>
      <c r="B5" s="143">
        <v>2016</v>
      </c>
      <c r="C5" s="143">
        <v>2017</v>
      </c>
      <c r="D5" s="144" t="s">
        <v>273</v>
      </c>
      <c r="E5" s="145" t="s">
        <v>276</v>
      </c>
      <c r="F5" s="146" t="s">
        <v>274</v>
      </c>
      <c r="G5" s="147">
        <v>2</v>
      </c>
      <c r="H5" s="147">
        <f>G5+1</f>
        <v>3</v>
      </c>
      <c r="I5" s="147">
        <f>H5+1</f>
        <v>4</v>
      </c>
      <c r="J5" s="147">
        <f>I5+1</f>
        <v>5</v>
      </c>
      <c r="L5" s="160" t="s">
        <v>293</v>
      </c>
      <c r="M5" s="163">
        <v>0.02</v>
      </c>
    </row>
    <row r="6" spans="1:13" ht="14.25" customHeight="1">
      <c r="B6" s="148"/>
      <c r="C6" s="148"/>
      <c r="D6" s="150"/>
      <c r="E6" s="148"/>
      <c r="F6" s="148"/>
      <c r="G6" s="148"/>
      <c r="H6" s="148"/>
      <c r="I6" s="148"/>
      <c r="J6" s="148"/>
      <c r="K6" s="138"/>
      <c r="L6" s="160" t="s">
        <v>291</v>
      </c>
      <c r="M6" s="163">
        <v>0</v>
      </c>
    </row>
    <row r="7" spans="1:13" ht="15">
      <c r="A7" s="148" t="s">
        <v>277</v>
      </c>
      <c r="B7" s="151">
        <f>SUM(Specifikation!C8:C16,Specifikation!C18:C71)</f>
        <v>638741.6</v>
      </c>
      <c r="C7" s="151">
        <f>SUM(Specifikation!D8:D16,Specifikation!D18:D71)</f>
        <v>605400</v>
      </c>
      <c r="D7" s="149">
        <f>+'Total budget'!F13</f>
        <v>544000</v>
      </c>
      <c r="E7" s="149">
        <f>+'Total budget'!G13</f>
        <v>544000</v>
      </c>
      <c r="F7" s="155">
        <f>+M2</f>
        <v>0</v>
      </c>
      <c r="G7" s="151">
        <f>IF($F$7="",0,E7*(1+$F$7))</f>
        <v>544000</v>
      </c>
      <c r="H7" s="151">
        <f>IF($F$7="",0,G7*(1+$F$7))</f>
        <v>544000</v>
      </c>
      <c r="I7" s="151">
        <f>IF($F$7="",0,H7*(1+$F$7))</f>
        <v>544000</v>
      </c>
      <c r="J7" s="151">
        <f>IF($F$7="",0,I7*(1+$F$7))</f>
        <v>544000</v>
      </c>
      <c r="K7" s="151"/>
      <c r="L7" s="160" t="s">
        <v>292</v>
      </c>
      <c r="M7" s="163">
        <v>0</v>
      </c>
    </row>
    <row r="8" spans="1:13">
      <c r="A8" s="148" t="s">
        <v>278</v>
      </c>
      <c r="B8" s="151">
        <f>SUM(Specifikation!C17)</f>
        <v>11290968</v>
      </c>
      <c r="C8" s="151">
        <f>SUM(Specifikation!D17)</f>
        <v>11291000</v>
      </c>
      <c r="D8" s="149">
        <f>+'Total budget'!F11</f>
        <v>11291000</v>
      </c>
      <c r="E8" s="149">
        <f>+'Total budget'!G11</f>
        <v>11291000</v>
      </c>
      <c r="F8" s="155">
        <v>0.02</v>
      </c>
      <c r="G8" s="151">
        <f>IF($F$7="",0,E8*(1+$F$7))</f>
        <v>11291000</v>
      </c>
      <c r="H8" s="151">
        <f>IF($F$8="",0,G8*(1+$F$8))</f>
        <v>11516820</v>
      </c>
      <c r="I8" s="151">
        <f>IF($F$8="",0,H8*(1+$F$8))</f>
        <v>11747156.4</v>
      </c>
      <c r="J8" s="151">
        <f>IF($F$8="",0,I8*(1+$F$8))</f>
        <v>11982099.528000001</v>
      </c>
      <c r="K8" s="151"/>
      <c r="L8" s="50"/>
      <c r="M8" s="50"/>
    </row>
    <row r="9" spans="1:13">
      <c r="A9" s="148" t="s">
        <v>279</v>
      </c>
      <c r="B9" s="151">
        <v>0</v>
      </c>
      <c r="C9" s="151">
        <v>0</v>
      </c>
      <c r="D9" s="290">
        <f>17000</f>
        <v>17000</v>
      </c>
      <c r="E9" s="290">
        <f>D9</f>
        <v>17000</v>
      </c>
      <c r="F9" s="155"/>
      <c r="G9" s="151"/>
      <c r="H9" s="151"/>
      <c r="I9" s="151"/>
      <c r="J9" s="151"/>
      <c r="K9" s="151"/>
      <c r="L9" s="50"/>
      <c r="M9" s="50"/>
    </row>
    <row r="10" spans="1:13">
      <c r="A10" s="181" t="s">
        <v>6</v>
      </c>
      <c r="B10" s="182">
        <f>SUM(B7:B9)</f>
        <v>11929709.6</v>
      </c>
      <c r="C10" s="182">
        <f>SUM(C7:C9)</f>
        <v>11896400</v>
      </c>
      <c r="D10" s="182">
        <f>SUM(D7:D9)</f>
        <v>11852000</v>
      </c>
      <c r="E10" s="182">
        <f>SUM(E7:E9)</f>
        <v>11852000</v>
      </c>
      <c r="F10" s="183"/>
      <c r="G10" s="182">
        <f>SUM(G7:G9)</f>
        <v>11835000</v>
      </c>
      <c r="H10" s="182">
        <f>SUM(H7:H9)</f>
        <v>12060820</v>
      </c>
      <c r="I10" s="182">
        <f>SUM(I7:I9)</f>
        <v>12291156.4</v>
      </c>
      <c r="J10" s="182">
        <f>SUM(J7:J9)</f>
        <v>12526099.528000001</v>
      </c>
      <c r="K10" s="151"/>
      <c r="L10" s="50"/>
      <c r="M10" s="50"/>
    </row>
    <row r="11" spans="1:13">
      <c r="A11" s="148"/>
      <c r="B11" s="151"/>
      <c r="C11" s="151"/>
      <c r="D11" s="290"/>
      <c r="E11" s="290"/>
      <c r="F11" s="155"/>
      <c r="G11" s="151"/>
      <c r="H11" s="151"/>
      <c r="I11" s="151"/>
      <c r="J11" s="151"/>
      <c r="K11" s="151"/>
    </row>
    <row r="12" spans="1:13">
      <c r="A12" s="148" t="str">
        <f>+'Total budget'!A21</f>
        <v>Fastighetsskötsel och städ</v>
      </c>
      <c r="B12" s="151">
        <f>SUM(Specifikation!C76:C92)</f>
        <v>-1014387</v>
      </c>
      <c r="C12" s="151">
        <f>SUM(Specifikation!D76:D92)</f>
        <v>-1028000</v>
      </c>
      <c r="D12" s="149">
        <f>+'Total budget'!F21</f>
        <v>-1033000</v>
      </c>
      <c r="E12" s="149">
        <f>+'Total budget'!G21</f>
        <v>-1033000</v>
      </c>
      <c r="F12" s="155">
        <f t="shared" ref="F12:F24" si="0">+$M$3</f>
        <v>0.02</v>
      </c>
      <c r="G12" s="151">
        <f>IF($F$12="",0,E12*(1+$F$12))</f>
        <v>-1053660</v>
      </c>
      <c r="H12" s="151">
        <f>IF($F$12="",0,G12*(1+$F$12))</f>
        <v>-1074733.2</v>
      </c>
      <c r="I12" s="151">
        <f>IF($F$12="",0,H12*(1+$F$12))</f>
        <v>-1096227.8640000001</v>
      </c>
      <c r="J12" s="151">
        <f>IF($F$12="",0,I12*(1+$F$12))</f>
        <v>-1118152.4212800001</v>
      </c>
      <c r="K12" s="151"/>
      <c r="L12" s="151"/>
    </row>
    <row r="13" spans="1:13">
      <c r="A13" s="148" t="str">
        <f>+'Total budget'!A22</f>
        <v>Löpande underhåll</v>
      </c>
      <c r="B13" s="151">
        <f>SUM(Specifikation!C97:C116)</f>
        <v>-901272</v>
      </c>
      <c r="C13" s="151">
        <f>SUM(Specifikation!D97:D116)</f>
        <v>-855000</v>
      </c>
      <c r="D13" s="149">
        <f>+'Total budget'!F22</f>
        <v>-875000</v>
      </c>
      <c r="E13" s="149">
        <f>+'Total budget'!G22</f>
        <v>-875000</v>
      </c>
      <c r="F13" s="155">
        <f t="shared" si="0"/>
        <v>0.02</v>
      </c>
      <c r="G13" s="151">
        <f>IF($F$13="",0,E13*(1+$F$13))</f>
        <v>-892500</v>
      </c>
      <c r="H13" s="151">
        <f t="shared" ref="H13:J24" si="1">IF($F$12="",0,G13*(1+$F$12))</f>
        <v>-910350</v>
      </c>
      <c r="I13" s="151">
        <f t="shared" si="1"/>
        <v>-928557</v>
      </c>
      <c r="J13" s="151">
        <f t="shared" si="1"/>
        <v>-947128.14</v>
      </c>
      <c r="K13" s="151"/>
      <c r="L13" s="151"/>
    </row>
    <row r="14" spans="1:13">
      <c r="A14" s="148" t="s">
        <v>280</v>
      </c>
      <c r="B14" s="151">
        <f>SUM(Specifikation!C121,Specifikation!C126:C127,Specifikation!C132,Specifikation!C137:C139)</f>
        <v>-3967582</v>
      </c>
      <c r="C14" s="151">
        <f>SUM(Specifikation!D121,Specifikation!D126:D127,Specifikation!D132,Specifikation!D137:D139)</f>
        <v>-3917000</v>
      </c>
      <c r="D14" s="149">
        <f>+'Total budget'!F23</f>
        <v>-3971000</v>
      </c>
      <c r="E14" s="149">
        <f>+'Total budget'!G23</f>
        <v>-3971000</v>
      </c>
      <c r="F14" s="155">
        <f t="shared" si="0"/>
        <v>0.02</v>
      </c>
      <c r="G14" s="151">
        <f>IF($F$14="",0,E14*(1+$F$14))</f>
        <v>-4050420</v>
      </c>
      <c r="H14" s="151">
        <f t="shared" si="1"/>
        <v>-4131428.4</v>
      </c>
      <c r="I14" s="151">
        <f t="shared" si="1"/>
        <v>-4214056.9680000003</v>
      </c>
      <c r="J14" s="151">
        <f t="shared" si="1"/>
        <v>-4298338.1073600007</v>
      </c>
      <c r="K14" s="151"/>
      <c r="L14" s="151"/>
    </row>
    <row r="15" spans="1:13">
      <c r="A15" s="148" t="str">
        <f>+'Total budget'!A24</f>
        <v>Övriga avgifter</v>
      </c>
      <c r="B15" s="151">
        <f>SUM(Specifikation!C145:C147)</f>
        <v>-311146</v>
      </c>
      <c r="C15" s="151">
        <f>SUM(Specifikation!D145:D147)</f>
        <v>-315000</v>
      </c>
      <c r="D15" s="149">
        <f>+'Total budget'!F24</f>
        <v>-315000</v>
      </c>
      <c r="E15" s="149">
        <f>+'Total budget'!G24</f>
        <v>-315000</v>
      </c>
      <c r="F15" s="155">
        <f t="shared" si="0"/>
        <v>0.02</v>
      </c>
      <c r="G15" s="151">
        <f>IF($F$15="",0,E15*(1+$F$15))</f>
        <v>-321300</v>
      </c>
      <c r="H15" s="151">
        <f t="shared" si="1"/>
        <v>-327726</v>
      </c>
      <c r="I15" s="151">
        <f t="shared" si="1"/>
        <v>-334280.52</v>
      </c>
      <c r="J15" s="151">
        <f t="shared" si="1"/>
        <v>-340966.13040000002</v>
      </c>
      <c r="K15" s="151"/>
      <c r="L15" s="151"/>
    </row>
    <row r="16" spans="1:13">
      <c r="A16" s="148" t="str">
        <f>+'Total budget'!A25</f>
        <v>Fastighetsförsäkringar</v>
      </c>
      <c r="B16" s="151">
        <f>SUM(Specifikation!C152)</f>
        <v>-108122</v>
      </c>
      <c r="C16" s="151">
        <f>SUM(Specifikation!D152)</f>
        <v>-110000</v>
      </c>
      <c r="D16" s="149">
        <f>+'Total budget'!F25</f>
        <v>-114000</v>
      </c>
      <c r="E16" s="149">
        <f>+'Total budget'!G25</f>
        <v>-114000</v>
      </c>
      <c r="F16" s="155">
        <f t="shared" si="0"/>
        <v>0.02</v>
      </c>
      <c r="G16" s="151">
        <f>IF($F$16="",0,E16*(1+$F$16))</f>
        <v>-116280</v>
      </c>
      <c r="H16" s="151">
        <f t="shared" si="1"/>
        <v>-118605.6</v>
      </c>
      <c r="I16" s="151">
        <f t="shared" si="1"/>
        <v>-120977.71200000001</v>
      </c>
      <c r="J16" s="151">
        <f t="shared" si="1"/>
        <v>-123397.26624000001</v>
      </c>
      <c r="K16" s="151"/>
      <c r="L16" s="151"/>
    </row>
    <row r="17" spans="1:12">
      <c r="A17" s="148" t="str">
        <f>+'Total budget'!A26</f>
        <v>Kabel TV</v>
      </c>
      <c r="B17" s="151">
        <f>SUM(Specifikation!C157)</f>
        <v>-81385</v>
      </c>
      <c r="C17" s="151">
        <f>SUM(Specifikation!D157)</f>
        <v>-81500</v>
      </c>
      <c r="D17" s="149">
        <f>+'Total budget'!F26</f>
        <v>-85000</v>
      </c>
      <c r="E17" s="149">
        <f>+'Total budget'!G26</f>
        <v>-85000</v>
      </c>
      <c r="F17" s="155">
        <f t="shared" si="0"/>
        <v>0.02</v>
      </c>
      <c r="G17" s="151">
        <f>IF($F$17="",0,E17*(1+$F$17))</f>
        <v>-86700</v>
      </c>
      <c r="H17" s="151">
        <f t="shared" si="1"/>
        <v>-88434</v>
      </c>
      <c r="I17" s="151">
        <f t="shared" si="1"/>
        <v>-90202.680000000008</v>
      </c>
      <c r="J17" s="151">
        <f t="shared" si="1"/>
        <v>-92006.733600000007</v>
      </c>
      <c r="K17" s="151"/>
      <c r="L17" s="151"/>
    </row>
    <row r="18" spans="1:12">
      <c r="A18" s="148" t="str">
        <f>+'Total budget'!A27</f>
        <v>Förvaltningskostnader</v>
      </c>
      <c r="B18" s="151">
        <f>SUM(Specifikation!C162:C165)</f>
        <v>-443457</v>
      </c>
      <c r="C18" s="151">
        <f>SUM(Specifikation!D162:D165)</f>
        <v>-458000</v>
      </c>
      <c r="D18" s="149">
        <f>+'Total budget'!F27</f>
        <v>-480000</v>
      </c>
      <c r="E18" s="149">
        <f>+'Total budget'!G27</f>
        <v>-480000</v>
      </c>
      <c r="F18" s="155">
        <f t="shared" si="0"/>
        <v>0.02</v>
      </c>
      <c r="G18" s="151">
        <f>IF($F$18="",0,E18*(1+$F$18))</f>
        <v>-489600</v>
      </c>
      <c r="H18" s="151">
        <f t="shared" si="1"/>
        <v>-499392</v>
      </c>
      <c r="I18" s="151">
        <f t="shared" si="1"/>
        <v>-509379.84000000003</v>
      </c>
      <c r="J18" s="151">
        <f t="shared" si="1"/>
        <v>-519567.43680000002</v>
      </c>
      <c r="K18" s="151"/>
      <c r="L18" s="151"/>
    </row>
    <row r="19" spans="1:12">
      <c r="A19" s="148" t="str">
        <f>+'Total budget'!A28</f>
        <v>Personalkostnader</v>
      </c>
      <c r="B19" s="151">
        <f>SUM(Specifikation!C170:C196)</f>
        <v>-132078.83000000002</v>
      </c>
      <c r="C19" s="151">
        <f>SUM(Specifikation!D170:D196)</f>
        <v>-153500</v>
      </c>
      <c r="D19" s="149">
        <f>+'Total budget'!F28</f>
        <v>-190000</v>
      </c>
      <c r="E19" s="149">
        <f>+'Total budget'!G28</f>
        <v>-190000</v>
      </c>
      <c r="F19" s="155">
        <f t="shared" si="0"/>
        <v>0.02</v>
      </c>
      <c r="G19" s="151">
        <f>IF($F$19="",0,E19*(1+$F$19))</f>
        <v>-193800</v>
      </c>
      <c r="H19" s="151">
        <f t="shared" si="1"/>
        <v>-197676</v>
      </c>
      <c r="I19" s="151">
        <f t="shared" si="1"/>
        <v>-201629.52</v>
      </c>
      <c r="J19" s="151">
        <f t="shared" si="1"/>
        <v>-205662.11040000001</v>
      </c>
      <c r="K19" s="151"/>
      <c r="L19" s="151"/>
    </row>
    <row r="20" spans="1:12">
      <c r="A20" s="148" t="str">
        <f>+'Total budget'!A29</f>
        <v>Övriga externa kostnader</v>
      </c>
      <c r="B20" s="151">
        <f>SUM(Specifikation!C202:C230)-2328</f>
        <v>-297897.19</v>
      </c>
      <c r="C20" s="151">
        <f>SUM(Specifikation!D202:D229)-59800</f>
        <v>-223300</v>
      </c>
      <c r="D20" s="149">
        <f>+'Total budget'!F29</f>
        <v>-220999.97999999998</v>
      </c>
      <c r="E20" s="149">
        <f>+'Total budget'!G29</f>
        <v>-220999.97999999998</v>
      </c>
      <c r="F20" s="155">
        <f t="shared" si="0"/>
        <v>0.02</v>
      </c>
      <c r="G20" s="151">
        <f>IF($F$20="",0,E20*(1+$F$20))</f>
        <v>-225419.97959999999</v>
      </c>
      <c r="H20" s="151">
        <f t="shared" si="1"/>
        <v>-229928.37919199999</v>
      </c>
      <c r="I20" s="151">
        <f t="shared" si="1"/>
        <v>-234526.94677583998</v>
      </c>
      <c r="J20" s="151">
        <f t="shared" si="1"/>
        <v>-239217.4857113568</v>
      </c>
      <c r="K20" s="151"/>
      <c r="L20" s="151"/>
    </row>
    <row r="21" spans="1:12">
      <c r="A21" s="148" t="str">
        <f>+'Total budget'!A30</f>
        <v>Planerat underhåll</v>
      </c>
      <c r="B21" s="151">
        <f>SUM(Specifikation!C238:C245)</f>
        <v>-1024445</v>
      </c>
      <c r="C21" s="151">
        <f>SUM(Specifikation!D238:D245)</f>
        <v>0</v>
      </c>
      <c r="D21" s="149">
        <f>+'Total budget'!F30</f>
        <v>-2750000</v>
      </c>
      <c r="E21" s="149">
        <f>+'Total budget'!G30</f>
        <v>-2750000</v>
      </c>
      <c r="F21" s="155">
        <f t="shared" si="0"/>
        <v>0.02</v>
      </c>
      <c r="G21" s="151">
        <f>IF($F$21="",0,E21*(1+$F$21))</f>
        <v>-2805000</v>
      </c>
      <c r="H21" s="151">
        <f t="shared" si="1"/>
        <v>-2861100</v>
      </c>
      <c r="I21" s="151">
        <f t="shared" si="1"/>
        <v>-2918322</v>
      </c>
      <c r="J21" s="151">
        <f t="shared" si="1"/>
        <v>-2976688.44</v>
      </c>
      <c r="K21" s="151"/>
      <c r="L21" s="151"/>
    </row>
    <row r="22" spans="1:12">
      <c r="A22" s="148" t="str">
        <f>+'Total budget'!A31</f>
        <v>Fastighetsskatt</v>
      </c>
      <c r="B22" s="151">
        <f>-219364</f>
        <v>-219364</v>
      </c>
      <c r="C22" s="151">
        <f>-227500</f>
        <v>-227500</v>
      </c>
      <c r="D22" s="149">
        <f>+'Total budget'!F31</f>
        <v>-236000</v>
      </c>
      <c r="E22" s="149">
        <f>+'Total budget'!G31</f>
        <v>-236000</v>
      </c>
      <c r="F22" s="155">
        <f t="shared" si="0"/>
        <v>0.02</v>
      </c>
      <c r="G22" s="151">
        <f>IF($F$22="",0,E22*(1+$F$22))</f>
        <v>-240720</v>
      </c>
      <c r="H22" s="151">
        <f t="shared" si="1"/>
        <v>-245534.4</v>
      </c>
      <c r="I22" s="151">
        <f t="shared" si="1"/>
        <v>-250445.08799999999</v>
      </c>
      <c r="J22" s="151">
        <f t="shared" si="1"/>
        <v>-255453.98976</v>
      </c>
      <c r="K22" s="151"/>
      <c r="L22" s="151"/>
    </row>
    <row r="23" spans="1:12">
      <c r="A23" s="148" t="str">
        <f>+'Total budget'!A36</f>
        <v>Jämförelsestörande kostnader</v>
      </c>
      <c r="B23" s="151">
        <f>SUM(Specifikation!C293:C295)</f>
        <v>0</v>
      </c>
      <c r="C23" s="151">
        <f>SUM(Specifikation!D293:D295)</f>
        <v>0</v>
      </c>
      <c r="D23" s="149">
        <f>+'Total budget'!F36</f>
        <v>0</v>
      </c>
      <c r="E23" s="149">
        <f>+'Total budget'!G36</f>
        <v>0</v>
      </c>
      <c r="F23" s="155">
        <f t="shared" si="0"/>
        <v>0.02</v>
      </c>
      <c r="G23" s="151">
        <f>IF($F$23="",0,E23*(1+$F$23))</f>
        <v>0</v>
      </c>
      <c r="H23" s="151">
        <f t="shared" si="1"/>
        <v>0</v>
      </c>
      <c r="I23" s="151">
        <f t="shared" si="1"/>
        <v>0</v>
      </c>
      <c r="J23" s="151">
        <f t="shared" si="1"/>
        <v>0</v>
      </c>
      <c r="K23" s="151"/>
      <c r="L23" s="151"/>
    </row>
    <row r="24" spans="1:12">
      <c r="A24" s="148" t="str">
        <f>+'Total budget'!A32</f>
        <v>Tomrättsavgäld</v>
      </c>
      <c r="B24" s="151">
        <f>SUM(Specifikation!C300:C302)</f>
        <v>0</v>
      </c>
      <c r="C24" s="151">
        <f>SUM(Specifikation!D300:D302)</f>
        <v>0</v>
      </c>
      <c r="D24" s="149">
        <f>+'Total budget'!F32</f>
        <v>0</v>
      </c>
      <c r="E24" s="149">
        <f>+'Total budget'!G32</f>
        <v>0</v>
      </c>
      <c r="F24" s="155">
        <f t="shared" si="0"/>
        <v>0.02</v>
      </c>
      <c r="G24" s="151">
        <f>IF($F$24="",0,E24*(1+$F$24))</f>
        <v>0</v>
      </c>
      <c r="H24" s="151">
        <f t="shared" si="1"/>
        <v>0</v>
      </c>
      <c r="I24" s="151">
        <f t="shared" si="1"/>
        <v>0</v>
      </c>
      <c r="J24" s="151">
        <f t="shared" si="1"/>
        <v>0</v>
      </c>
      <c r="K24" s="151"/>
      <c r="L24" s="151"/>
    </row>
    <row r="25" spans="1:12">
      <c r="A25" s="181" t="s">
        <v>20</v>
      </c>
      <c r="B25" s="182">
        <f>SUM(B12:B24)</f>
        <v>-8501136.0199999996</v>
      </c>
      <c r="C25" s="182">
        <f>SUM(C12:C24)</f>
        <v>-7368800</v>
      </c>
      <c r="D25" s="182">
        <f>SUM(D12:D24)</f>
        <v>-10269999.98</v>
      </c>
      <c r="E25" s="182">
        <f>SUM(E12:E24)</f>
        <v>-10269999.98</v>
      </c>
      <c r="F25" s="183"/>
      <c r="G25" s="182">
        <f>SUM(G12:G24)</f>
        <v>-10475399.979600001</v>
      </c>
      <c r="H25" s="182">
        <f>SUM(H12:H24)</f>
        <v>-10684907.979192</v>
      </c>
      <c r="I25" s="182">
        <f>SUM(I12:I24)</f>
        <v>-10898606.138775839</v>
      </c>
      <c r="J25" s="182">
        <f>SUM(J12:J24)</f>
        <v>-11116578.261551358</v>
      </c>
      <c r="K25" s="151"/>
      <c r="L25" s="151"/>
    </row>
    <row r="26" spans="1:12" ht="14.25" customHeight="1">
      <c r="A26" s="148"/>
      <c r="B26" s="151"/>
      <c r="C26" s="151"/>
      <c r="D26" s="149"/>
      <c r="E26" s="149"/>
      <c r="F26" s="155"/>
      <c r="G26" s="151"/>
      <c r="H26" s="151"/>
      <c r="I26" s="151"/>
      <c r="J26" s="151"/>
      <c r="K26" s="151"/>
      <c r="L26" s="151"/>
    </row>
    <row r="27" spans="1:12" ht="15">
      <c r="A27" s="154" t="s">
        <v>281</v>
      </c>
      <c r="B27" s="152">
        <f>+B10+B25</f>
        <v>3428573.58</v>
      </c>
      <c r="C27" s="152">
        <f>+C10+C25</f>
        <v>4527600</v>
      </c>
      <c r="D27" s="153">
        <f>+D10+D25</f>
        <v>1582000.0199999996</v>
      </c>
      <c r="E27" s="153">
        <f>+E10+E25</f>
        <v>1582000.0199999996</v>
      </c>
      <c r="F27" s="156"/>
      <c r="G27" s="152">
        <f>+G10+G25</f>
        <v>1359600.0203999989</v>
      </c>
      <c r="H27" s="152">
        <f>+H10+H25</f>
        <v>1375912.0208080001</v>
      </c>
      <c r="I27" s="152">
        <f>+I10+I25</f>
        <v>1392550.2612241618</v>
      </c>
      <c r="J27" s="152">
        <f>+J10+J25</f>
        <v>1409521.2664486431</v>
      </c>
      <c r="K27" s="151"/>
      <c r="L27" s="151"/>
    </row>
    <row r="28" spans="1:12" ht="14.25" customHeight="1">
      <c r="A28" s="148"/>
      <c r="B28" s="151"/>
      <c r="C28" s="151"/>
      <c r="D28" s="149"/>
      <c r="E28" s="149"/>
      <c r="F28" s="155"/>
      <c r="G28" s="151"/>
      <c r="H28" s="151"/>
      <c r="I28" s="151"/>
      <c r="J28" s="151"/>
      <c r="K28" s="151"/>
      <c r="L28" s="151"/>
    </row>
    <row r="29" spans="1:12">
      <c r="A29" s="148" t="s">
        <v>62</v>
      </c>
      <c r="B29" s="151">
        <f>SUM(Specifikation!C256:C260)</f>
        <v>-1653410</v>
      </c>
      <c r="C29" s="151">
        <f>SUM(Specifikation!D256:D260)</f>
        <v>-1653400</v>
      </c>
      <c r="D29" s="149">
        <f>+'Total budget'!F33</f>
        <v>-1653000</v>
      </c>
      <c r="E29" s="149">
        <f>+'Total budget'!G33</f>
        <v>-1653000</v>
      </c>
      <c r="F29" s="155">
        <f>+M4</f>
        <v>0</v>
      </c>
      <c r="G29" s="151">
        <f>IF($F$29="",0,E29*(1+$F$29))</f>
        <v>-1653000</v>
      </c>
      <c r="H29" s="151">
        <v>-1578400</v>
      </c>
      <c r="I29" s="151">
        <f>IF($F$29="",0,H29*(1+$F$29))</f>
        <v>-1578400</v>
      </c>
      <c r="J29" s="151">
        <f>IF($F$29="",0,I29*(1+$F$29))</f>
        <v>-1578400</v>
      </c>
      <c r="K29" s="151"/>
      <c r="L29" s="151"/>
    </row>
    <row r="30" spans="1:12" ht="14.25" customHeight="1">
      <c r="A30" s="148"/>
      <c r="B30" s="151"/>
      <c r="C30" s="151"/>
      <c r="D30" s="149"/>
      <c r="E30" s="149"/>
      <c r="F30" s="155"/>
      <c r="G30" s="151"/>
      <c r="H30" s="151"/>
      <c r="I30" s="151"/>
      <c r="J30" s="151"/>
      <c r="K30" s="151"/>
      <c r="L30" s="151"/>
    </row>
    <row r="31" spans="1:12" ht="15">
      <c r="A31" s="154" t="s">
        <v>282</v>
      </c>
      <c r="B31" s="152">
        <f>+B27+B29</f>
        <v>1775163.58</v>
      </c>
      <c r="C31" s="152">
        <f>+C27+C29</f>
        <v>2874200</v>
      </c>
      <c r="D31" s="153">
        <f>+D27+D29</f>
        <v>-70999.980000000447</v>
      </c>
      <c r="E31" s="153">
        <f>+E27+E29</f>
        <v>-70999.980000000447</v>
      </c>
      <c r="F31" s="156"/>
      <c r="G31" s="152">
        <f>+G27+G29</f>
        <v>-293399.97960000113</v>
      </c>
      <c r="H31" s="152">
        <f>+H27+H29</f>
        <v>-202487.97919199988</v>
      </c>
      <c r="I31" s="152">
        <f>+I27+I29</f>
        <v>-185849.73877583817</v>
      </c>
      <c r="J31" s="152">
        <f>+J27+J29</f>
        <v>-168878.73355135694</v>
      </c>
      <c r="K31" s="151"/>
      <c r="L31" s="151"/>
    </row>
    <row r="32" spans="1:12" ht="14.25" customHeight="1">
      <c r="A32" s="148"/>
      <c r="B32" s="151"/>
      <c r="C32" s="151"/>
      <c r="D32" s="149"/>
      <c r="E32" s="149"/>
      <c r="F32" s="155"/>
      <c r="G32" s="151"/>
      <c r="H32" s="151"/>
      <c r="I32" s="151"/>
      <c r="J32" s="151"/>
      <c r="K32" s="151"/>
      <c r="L32" s="151"/>
    </row>
    <row r="33" spans="1:12">
      <c r="A33" s="148" t="s">
        <v>283</v>
      </c>
      <c r="B33" s="151">
        <f>SUM(Specifikation!C265:C272,Specifikation!C277:C281)</f>
        <v>-1196729</v>
      </c>
      <c r="C33" s="151">
        <f>SUM(Specifikation!D265:D272,Specifikation!D277:D281)</f>
        <v>-1047800</v>
      </c>
      <c r="D33" s="149">
        <f>+'Total budget'!F17+'Total budget'!F34</f>
        <v>-1050000</v>
      </c>
      <c r="E33" s="149">
        <f>+'Total budget'!G17+'Total budget'!G34</f>
        <v>-1050000</v>
      </c>
      <c r="F33" s="155">
        <v>0</v>
      </c>
      <c r="G33" s="151">
        <f>IF($F$33="",0,E33*(1+$F$33))</f>
        <v>-1050000</v>
      </c>
      <c r="H33" s="151">
        <f>IF($F$33="",0,G33*(1+$F$33))</f>
        <v>-1050000</v>
      </c>
      <c r="I33" s="151">
        <f>IF($F$33="",0,H33*(1+$F$33))</f>
        <v>-1050000</v>
      </c>
      <c r="J33" s="151">
        <f>IF($F$33="",0,I33*(1+$F$33))</f>
        <v>-1050000</v>
      </c>
      <c r="K33" s="151"/>
      <c r="L33" s="151"/>
    </row>
    <row r="34" spans="1:12" ht="14.25" customHeight="1">
      <c r="A34" s="148"/>
      <c r="B34" s="151"/>
      <c r="C34" s="151"/>
      <c r="D34" s="149"/>
      <c r="E34" s="149"/>
      <c r="F34" s="155"/>
      <c r="G34" s="151"/>
      <c r="H34" s="151"/>
      <c r="I34" s="151"/>
      <c r="J34" s="151"/>
      <c r="K34" s="151"/>
      <c r="L34" s="151"/>
    </row>
    <row r="35" spans="1:12" ht="15">
      <c r="A35" s="154" t="s">
        <v>284</v>
      </c>
      <c r="B35" s="152">
        <f>+B31+B33</f>
        <v>578434.58000000007</v>
      </c>
      <c r="C35" s="152">
        <f>+C31+C33</f>
        <v>1826400</v>
      </c>
      <c r="D35" s="153">
        <f>+D31+D33</f>
        <v>-1120999.9800000004</v>
      </c>
      <c r="E35" s="153">
        <f>+E31+E33</f>
        <v>-1120999.9800000004</v>
      </c>
      <c r="F35" s="156"/>
      <c r="G35" s="152">
        <f>+G31+G33</f>
        <v>-1343399.9796000011</v>
      </c>
      <c r="H35" s="152">
        <f>+H31+H33</f>
        <v>-1252487.9791919999</v>
      </c>
      <c r="I35" s="152">
        <f>+I31+I33</f>
        <v>-1235849.7387758382</v>
      </c>
      <c r="J35" s="152">
        <f>+J31+J33</f>
        <v>-1218878.7335513569</v>
      </c>
      <c r="K35" s="151"/>
      <c r="L35" s="151"/>
    </row>
    <row r="36" spans="1:12" ht="14.25" customHeight="1">
      <c r="A36" s="148"/>
      <c r="B36" s="151"/>
      <c r="C36" s="151"/>
      <c r="D36" s="149"/>
      <c r="E36" s="149"/>
      <c r="F36" s="155"/>
      <c r="G36" s="151"/>
      <c r="H36" s="151"/>
      <c r="I36" s="151"/>
      <c r="J36" s="151"/>
      <c r="K36" s="151"/>
      <c r="L36" s="151"/>
    </row>
    <row r="37" spans="1:12">
      <c r="A37" s="148" t="s">
        <v>285</v>
      </c>
      <c r="B37" s="151">
        <f>SUM(Specifikation!C34)</f>
        <v>0</v>
      </c>
      <c r="C37" s="151">
        <v>-1799000</v>
      </c>
      <c r="D37" s="149">
        <v>-1482000</v>
      </c>
      <c r="E37" s="149">
        <f>D37</f>
        <v>-1482000</v>
      </c>
      <c r="F37" s="155">
        <f>+M6</f>
        <v>0</v>
      </c>
      <c r="G37" s="151">
        <f>IF($F$37="",0,E37*(1+$F$37))</f>
        <v>-1482000</v>
      </c>
      <c r="H37" s="151">
        <f>IF($F$37="",0,G37*(1+$F$37))</f>
        <v>-1482000</v>
      </c>
      <c r="I37" s="151">
        <f>IF($F$37="",0,H37*(1+$F$37))</f>
        <v>-1482000</v>
      </c>
      <c r="J37" s="151">
        <f>IF($F$37="",0,I37*(1+$F$37))</f>
        <v>-1482000</v>
      </c>
      <c r="K37" s="151"/>
      <c r="L37" s="151"/>
    </row>
    <row r="38" spans="1:12" ht="14.25" customHeight="1">
      <c r="A38" s="148"/>
      <c r="B38" s="151"/>
      <c r="C38" s="151"/>
      <c r="D38" s="149"/>
      <c r="E38" s="149"/>
      <c r="F38" s="155"/>
      <c r="G38" s="151"/>
      <c r="H38" s="151"/>
      <c r="I38" s="151"/>
      <c r="J38" s="151"/>
      <c r="K38" s="151"/>
      <c r="L38" s="151"/>
    </row>
    <row r="39" spans="1:12" ht="15">
      <c r="A39" s="154" t="s">
        <v>286</v>
      </c>
      <c r="B39" s="152">
        <f>+B35+B37</f>
        <v>578434.58000000007</v>
      </c>
      <c r="C39" s="152">
        <f>+C35+C37</f>
        <v>27400</v>
      </c>
      <c r="D39" s="153">
        <f>+D35+D37</f>
        <v>-2602999.9800000004</v>
      </c>
      <c r="E39" s="153">
        <f>+E35+E37</f>
        <v>-2602999.9800000004</v>
      </c>
      <c r="F39" s="156"/>
      <c r="G39" s="152">
        <f>+G35+G37</f>
        <v>-2825399.9796000011</v>
      </c>
      <c r="H39" s="152">
        <f>+H35+H37</f>
        <v>-2734487.9791919999</v>
      </c>
      <c r="I39" s="152">
        <f>+I35+I37</f>
        <v>-2717849.7387758382</v>
      </c>
      <c r="J39" s="152">
        <f>+J35+J37</f>
        <v>-2700878.7335513569</v>
      </c>
      <c r="K39" s="151"/>
      <c r="L39" s="151"/>
    </row>
    <row r="40" spans="1:12" ht="14.25" customHeight="1">
      <c r="A40" s="148"/>
      <c r="B40" s="151"/>
      <c r="C40" s="151"/>
      <c r="D40" s="149"/>
      <c r="E40" s="149"/>
      <c r="F40" s="155"/>
      <c r="G40" s="151"/>
      <c r="H40" s="151"/>
      <c r="I40" s="151"/>
      <c r="J40" s="151"/>
      <c r="K40" s="151"/>
      <c r="L40" s="151"/>
    </row>
    <row r="41" spans="1:12">
      <c r="A41" s="148" t="s">
        <v>287</v>
      </c>
      <c r="B41" s="151">
        <f>SUM(Specifikation!C286:C288)</f>
        <v>0</v>
      </c>
      <c r="C41" s="151">
        <f>SUM(Specifikation!D286:D288)</f>
        <v>0</v>
      </c>
      <c r="D41" s="149">
        <f>+'Total budget'!F35</f>
        <v>0</v>
      </c>
      <c r="E41" s="149">
        <f>+'Total budget'!G35</f>
        <v>0</v>
      </c>
      <c r="F41" s="155">
        <f>+M7</f>
        <v>0</v>
      </c>
      <c r="G41" s="151">
        <f>IF($F$41="",0,E41*(1+$F$41))</f>
        <v>0</v>
      </c>
      <c r="H41" s="151">
        <f>IF($F$41="",0,G41*(1+$F$41))</f>
        <v>0</v>
      </c>
      <c r="I41" s="151">
        <f>IF($F$41="",0,H41*(1+$F$41))</f>
        <v>0</v>
      </c>
      <c r="J41" s="151">
        <f>IF($F$41="",0,I41*(1+$F$41))</f>
        <v>0</v>
      </c>
      <c r="K41" s="151"/>
      <c r="L41" s="151"/>
    </row>
    <row r="42" spans="1:12" ht="14.25" customHeight="1">
      <c r="A42" s="148"/>
      <c r="B42" s="151"/>
      <c r="C42" s="151"/>
      <c r="D42" s="149"/>
      <c r="E42" s="149"/>
      <c r="F42" s="155"/>
      <c r="G42" s="151"/>
      <c r="H42" s="151"/>
      <c r="I42" s="151"/>
      <c r="J42" s="151"/>
      <c r="K42" s="151"/>
      <c r="L42" s="151"/>
    </row>
    <row r="43" spans="1:12" ht="15">
      <c r="A43" s="154" t="s">
        <v>288</v>
      </c>
      <c r="B43" s="157">
        <f>+B39+B41</f>
        <v>578434.58000000007</v>
      </c>
      <c r="C43" s="157">
        <f>+C39+C41</f>
        <v>27400</v>
      </c>
      <c r="D43" s="158">
        <f>+D39+D41</f>
        <v>-2602999.9800000004</v>
      </c>
      <c r="E43" s="158">
        <f>+E39+E41</f>
        <v>-2602999.9800000004</v>
      </c>
      <c r="F43" s="156"/>
      <c r="G43" s="157">
        <f>+G39+G41</f>
        <v>-2825399.9796000011</v>
      </c>
      <c r="H43" s="157">
        <f>+H39+H41</f>
        <v>-2734487.9791919999</v>
      </c>
      <c r="I43" s="157">
        <f>+I39+I41</f>
        <v>-2717849.7387758382</v>
      </c>
      <c r="J43" s="157">
        <f>+J39+J41</f>
        <v>-2700878.7335513569</v>
      </c>
      <c r="K43" s="151"/>
      <c r="L43" s="151"/>
    </row>
    <row r="44" spans="1:12">
      <c r="A44" s="148"/>
      <c r="B44" s="151"/>
      <c r="C44" s="151"/>
      <c r="D44" s="151"/>
      <c r="E44" s="151"/>
      <c r="F44" s="155"/>
      <c r="G44" s="151"/>
      <c r="H44" s="151"/>
      <c r="I44" s="151"/>
      <c r="J44" s="151"/>
      <c r="K44" s="151"/>
      <c r="L44" s="151"/>
    </row>
    <row r="45" spans="1:12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  <row r="46" spans="1:1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</sheetData>
  <pageMargins left="0.7" right="0.7" top="0.75" bottom="0.75" header="0.3" footer="0.3"/>
  <pageSetup paperSize="9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>
    <tabColor theme="2" tint="-0.499984740745262"/>
  </sheetPr>
  <dimension ref="A1:Y87"/>
  <sheetViews>
    <sheetView topLeftCell="A31" workbookViewId="0">
      <selection activeCell="T7" sqref="K7:T7"/>
    </sheetView>
  </sheetViews>
  <sheetFormatPr defaultRowHeight="10.5" outlineLevelRow="1"/>
  <cols>
    <col min="1" max="1" width="7" style="184" bestFit="1" customWidth="1"/>
    <col min="2" max="2" width="8.7109375" style="184" bestFit="1" customWidth="1"/>
    <col min="3" max="3" width="15.140625" style="184" bestFit="1" customWidth="1"/>
    <col min="4" max="4" width="12.85546875" style="184" bestFit="1" customWidth="1"/>
    <col min="5" max="5" width="18.7109375" style="184" bestFit="1" customWidth="1"/>
    <col min="6" max="6" width="7" style="184" bestFit="1" customWidth="1"/>
    <col min="7" max="7" width="11.28515625" style="184" bestFit="1" customWidth="1"/>
    <col min="8" max="9" width="8.85546875" style="184" bestFit="1" customWidth="1"/>
    <col min="10" max="10" width="6.42578125" style="184" bestFit="1" customWidth="1"/>
    <col min="11" max="11" width="6.140625" style="184" bestFit="1" customWidth="1"/>
    <col min="12" max="12" width="53" style="184" bestFit="1" customWidth="1"/>
    <col min="13" max="13" width="7.140625" style="184" bestFit="1" customWidth="1"/>
    <col min="14" max="14" width="40.85546875" style="184" bestFit="1" customWidth="1"/>
    <col min="15" max="15" width="5.7109375" style="184" bestFit="1" customWidth="1"/>
    <col min="16" max="16" width="16.85546875" style="184" bestFit="1" customWidth="1"/>
    <col min="17" max="17" width="5.7109375" style="184" bestFit="1" customWidth="1"/>
    <col min="18" max="18" width="10.28515625" style="184" bestFit="1" customWidth="1"/>
    <col min="19" max="19" width="5.7109375" style="184" bestFit="1" customWidth="1"/>
    <col min="20" max="20" width="25.5703125" style="184" bestFit="1" customWidth="1"/>
    <col min="21" max="22" width="12.140625" style="184" bestFit="1" customWidth="1"/>
    <col min="23" max="24" width="12.42578125" style="184" bestFit="1" customWidth="1"/>
    <col min="25" max="25" width="10.42578125" style="184" bestFit="1" customWidth="1"/>
    <col min="26" max="256" width="9.140625" style="184"/>
    <col min="257" max="257" width="7" style="184" bestFit="1" customWidth="1"/>
    <col min="258" max="258" width="8.7109375" style="184" bestFit="1" customWidth="1"/>
    <col min="259" max="259" width="15.140625" style="184" bestFit="1" customWidth="1"/>
    <col min="260" max="260" width="12.85546875" style="184" bestFit="1" customWidth="1"/>
    <col min="261" max="261" width="18.7109375" style="184" bestFit="1" customWidth="1"/>
    <col min="262" max="262" width="7" style="184" bestFit="1" customWidth="1"/>
    <col min="263" max="263" width="11.28515625" style="184" bestFit="1" customWidth="1"/>
    <col min="264" max="265" width="8.85546875" style="184" bestFit="1" customWidth="1"/>
    <col min="266" max="266" width="6.42578125" style="184" bestFit="1" customWidth="1"/>
    <col min="267" max="267" width="6.140625" style="184" bestFit="1" customWidth="1"/>
    <col min="268" max="268" width="53" style="184" bestFit="1" customWidth="1"/>
    <col min="269" max="269" width="7.140625" style="184" bestFit="1" customWidth="1"/>
    <col min="270" max="270" width="40.85546875" style="184" bestFit="1" customWidth="1"/>
    <col min="271" max="271" width="5.7109375" style="184" bestFit="1" customWidth="1"/>
    <col min="272" max="272" width="16.85546875" style="184" bestFit="1" customWidth="1"/>
    <col min="273" max="273" width="5.7109375" style="184" bestFit="1" customWidth="1"/>
    <col min="274" max="274" width="10.28515625" style="184" bestFit="1" customWidth="1"/>
    <col min="275" max="275" width="5.7109375" style="184" bestFit="1" customWidth="1"/>
    <col min="276" max="276" width="25.5703125" style="184" bestFit="1" customWidth="1"/>
    <col min="277" max="278" width="12.140625" style="184" bestFit="1" customWidth="1"/>
    <col min="279" max="280" width="12.42578125" style="184" bestFit="1" customWidth="1"/>
    <col min="281" max="281" width="10.42578125" style="184" bestFit="1" customWidth="1"/>
    <col min="282" max="512" width="9.140625" style="184"/>
    <col min="513" max="513" width="7" style="184" bestFit="1" customWidth="1"/>
    <col min="514" max="514" width="8.7109375" style="184" bestFit="1" customWidth="1"/>
    <col min="515" max="515" width="15.140625" style="184" bestFit="1" customWidth="1"/>
    <col min="516" max="516" width="12.85546875" style="184" bestFit="1" customWidth="1"/>
    <col min="517" max="517" width="18.7109375" style="184" bestFit="1" customWidth="1"/>
    <col min="518" max="518" width="7" style="184" bestFit="1" customWidth="1"/>
    <col min="519" max="519" width="11.28515625" style="184" bestFit="1" customWidth="1"/>
    <col min="520" max="521" width="8.85546875" style="184" bestFit="1" customWidth="1"/>
    <col min="522" max="522" width="6.42578125" style="184" bestFit="1" customWidth="1"/>
    <col min="523" max="523" width="6.140625" style="184" bestFit="1" customWidth="1"/>
    <col min="524" max="524" width="53" style="184" bestFit="1" customWidth="1"/>
    <col min="525" max="525" width="7.140625" style="184" bestFit="1" customWidth="1"/>
    <col min="526" max="526" width="40.85546875" style="184" bestFit="1" customWidth="1"/>
    <col min="527" max="527" width="5.7109375" style="184" bestFit="1" customWidth="1"/>
    <col min="528" max="528" width="16.85546875" style="184" bestFit="1" customWidth="1"/>
    <col min="529" max="529" width="5.7109375" style="184" bestFit="1" customWidth="1"/>
    <col min="530" max="530" width="10.28515625" style="184" bestFit="1" customWidth="1"/>
    <col min="531" max="531" width="5.7109375" style="184" bestFit="1" customWidth="1"/>
    <col min="532" max="532" width="25.5703125" style="184" bestFit="1" customWidth="1"/>
    <col min="533" max="534" width="12.140625" style="184" bestFit="1" customWidth="1"/>
    <col min="535" max="536" width="12.42578125" style="184" bestFit="1" customWidth="1"/>
    <col min="537" max="537" width="10.42578125" style="184" bestFit="1" customWidth="1"/>
    <col min="538" max="768" width="9.140625" style="184"/>
    <col min="769" max="769" width="7" style="184" bestFit="1" customWidth="1"/>
    <col min="770" max="770" width="8.7109375" style="184" bestFit="1" customWidth="1"/>
    <col min="771" max="771" width="15.140625" style="184" bestFit="1" customWidth="1"/>
    <col min="772" max="772" width="12.85546875" style="184" bestFit="1" customWidth="1"/>
    <col min="773" max="773" width="18.7109375" style="184" bestFit="1" customWidth="1"/>
    <col min="774" max="774" width="7" style="184" bestFit="1" customWidth="1"/>
    <col min="775" max="775" width="11.28515625" style="184" bestFit="1" customWidth="1"/>
    <col min="776" max="777" width="8.85546875" style="184" bestFit="1" customWidth="1"/>
    <col min="778" max="778" width="6.42578125" style="184" bestFit="1" customWidth="1"/>
    <col min="779" max="779" width="6.140625" style="184" bestFit="1" customWidth="1"/>
    <col min="780" max="780" width="53" style="184" bestFit="1" customWidth="1"/>
    <col min="781" max="781" width="7.140625" style="184" bestFit="1" customWidth="1"/>
    <col min="782" max="782" width="40.85546875" style="184" bestFit="1" customWidth="1"/>
    <col min="783" max="783" width="5.7109375" style="184" bestFit="1" customWidth="1"/>
    <col min="784" max="784" width="16.85546875" style="184" bestFit="1" customWidth="1"/>
    <col min="785" max="785" width="5.7109375" style="184" bestFit="1" customWidth="1"/>
    <col min="786" max="786" width="10.28515625" style="184" bestFit="1" customWidth="1"/>
    <col min="787" max="787" width="5.7109375" style="184" bestFit="1" customWidth="1"/>
    <col min="788" max="788" width="25.5703125" style="184" bestFit="1" customWidth="1"/>
    <col min="789" max="790" width="12.140625" style="184" bestFit="1" customWidth="1"/>
    <col min="791" max="792" width="12.42578125" style="184" bestFit="1" customWidth="1"/>
    <col min="793" max="793" width="10.42578125" style="184" bestFit="1" customWidth="1"/>
    <col min="794" max="1024" width="9.140625" style="184"/>
    <col min="1025" max="1025" width="7" style="184" bestFit="1" customWidth="1"/>
    <col min="1026" max="1026" width="8.7109375" style="184" bestFit="1" customWidth="1"/>
    <col min="1027" max="1027" width="15.140625" style="184" bestFit="1" customWidth="1"/>
    <col min="1028" max="1028" width="12.85546875" style="184" bestFit="1" customWidth="1"/>
    <col min="1029" max="1029" width="18.7109375" style="184" bestFit="1" customWidth="1"/>
    <col min="1030" max="1030" width="7" style="184" bestFit="1" customWidth="1"/>
    <col min="1031" max="1031" width="11.28515625" style="184" bestFit="1" customWidth="1"/>
    <col min="1032" max="1033" width="8.85546875" style="184" bestFit="1" customWidth="1"/>
    <col min="1034" max="1034" width="6.42578125" style="184" bestFit="1" customWidth="1"/>
    <col min="1035" max="1035" width="6.140625" style="184" bestFit="1" customWidth="1"/>
    <col min="1036" max="1036" width="53" style="184" bestFit="1" customWidth="1"/>
    <col min="1037" max="1037" width="7.140625" style="184" bestFit="1" customWidth="1"/>
    <col min="1038" max="1038" width="40.85546875" style="184" bestFit="1" customWidth="1"/>
    <col min="1039" max="1039" width="5.7109375" style="184" bestFit="1" customWidth="1"/>
    <col min="1040" max="1040" width="16.85546875" style="184" bestFit="1" customWidth="1"/>
    <col min="1041" max="1041" width="5.7109375" style="184" bestFit="1" customWidth="1"/>
    <col min="1042" max="1042" width="10.28515625" style="184" bestFit="1" customWidth="1"/>
    <col min="1043" max="1043" width="5.7109375" style="184" bestFit="1" customWidth="1"/>
    <col min="1044" max="1044" width="25.5703125" style="184" bestFit="1" customWidth="1"/>
    <col min="1045" max="1046" width="12.140625" style="184" bestFit="1" customWidth="1"/>
    <col min="1047" max="1048" width="12.42578125" style="184" bestFit="1" customWidth="1"/>
    <col min="1049" max="1049" width="10.42578125" style="184" bestFit="1" customWidth="1"/>
    <col min="1050" max="1280" width="9.140625" style="184"/>
    <col min="1281" max="1281" width="7" style="184" bestFit="1" customWidth="1"/>
    <col min="1282" max="1282" width="8.7109375" style="184" bestFit="1" customWidth="1"/>
    <col min="1283" max="1283" width="15.140625" style="184" bestFit="1" customWidth="1"/>
    <col min="1284" max="1284" width="12.85546875" style="184" bestFit="1" customWidth="1"/>
    <col min="1285" max="1285" width="18.7109375" style="184" bestFit="1" customWidth="1"/>
    <col min="1286" max="1286" width="7" style="184" bestFit="1" customWidth="1"/>
    <col min="1287" max="1287" width="11.28515625" style="184" bestFit="1" customWidth="1"/>
    <col min="1288" max="1289" width="8.85546875" style="184" bestFit="1" customWidth="1"/>
    <col min="1290" max="1290" width="6.42578125" style="184" bestFit="1" customWidth="1"/>
    <col min="1291" max="1291" width="6.140625" style="184" bestFit="1" customWidth="1"/>
    <col min="1292" max="1292" width="53" style="184" bestFit="1" customWidth="1"/>
    <col min="1293" max="1293" width="7.140625" style="184" bestFit="1" customWidth="1"/>
    <col min="1294" max="1294" width="40.85546875" style="184" bestFit="1" customWidth="1"/>
    <col min="1295" max="1295" width="5.7109375" style="184" bestFit="1" customWidth="1"/>
    <col min="1296" max="1296" width="16.85546875" style="184" bestFit="1" customWidth="1"/>
    <col min="1297" max="1297" width="5.7109375" style="184" bestFit="1" customWidth="1"/>
    <col min="1298" max="1298" width="10.28515625" style="184" bestFit="1" customWidth="1"/>
    <col min="1299" max="1299" width="5.7109375" style="184" bestFit="1" customWidth="1"/>
    <col min="1300" max="1300" width="25.5703125" style="184" bestFit="1" customWidth="1"/>
    <col min="1301" max="1302" width="12.140625" style="184" bestFit="1" customWidth="1"/>
    <col min="1303" max="1304" width="12.42578125" style="184" bestFit="1" customWidth="1"/>
    <col min="1305" max="1305" width="10.42578125" style="184" bestFit="1" customWidth="1"/>
    <col min="1306" max="1536" width="9.140625" style="184"/>
    <col min="1537" max="1537" width="7" style="184" bestFit="1" customWidth="1"/>
    <col min="1538" max="1538" width="8.7109375" style="184" bestFit="1" customWidth="1"/>
    <col min="1539" max="1539" width="15.140625" style="184" bestFit="1" customWidth="1"/>
    <col min="1540" max="1540" width="12.85546875" style="184" bestFit="1" customWidth="1"/>
    <col min="1541" max="1541" width="18.7109375" style="184" bestFit="1" customWidth="1"/>
    <col min="1542" max="1542" width="7" style="184" bestFit="1" customWidth="1"/>
    <col min="1543" max="1543" width="11.28515625" style="184" bestFit="1" customWidth="1"/>
    <col min="1544" max="1545" width="8.85546875" style="184" bestFit="1" customWidth="1"/>
    <col min="1546" max="1546" width="6.42578125" style="184" bestFit="1" customWidth="1"/>
    <col min="1547" max="1547" width="6.140625" style="184" bestFit="1" customWidth="1"/>
    <col min="1548" max="1548" width="53" style="184" bestFit="1" customWidth="1"/>
    <col min="1549" max="1549" width="7.140625" style="184" bestFit="1" customWidth="1"/>
    <col min="1550" max="1550" width="40.85546875" style="184" bestFit="1" customWidth="1"/>
    <col min="1551" max="1551" width="5.7109375" style="184" bestFit="1" customWidth="1"/>
    <col min="1552" max="1552" width="16.85546875" style="184" bestFit="1" customWidth="1"/>
    <col min="1553" max="1553" width="5.7109375" style="184" bestFit="1" customWidth="1"/>
    <col min="1554" max="1554" width="10.28515625" style="184" bestFit="1" customWidth="1"/>
    <col min="1555" max="1555" width="5.7109375" style="184" bestFit="1" customWidth="1"/>
    <col min="1556" max="1556" width="25.5703125" style="184" bestFit="1" customWidth="1"/>
    <col min="1557" max="1558" width="12.140625" style="184" bestFit="1" customWidth="1"/>
    <col min="1559" max="1560" width="12.42578125" style="184" bestFit="1" customWidth="1"/>
    <col min="1561" max="1561" width="10.42578125" style="184" bestFit="1" customWidth="1"/>
    <col min="1562" max="1792" width="9.140625" style="184"/>
    <col min="1793" max="1793" width="7" style="184" bestFit="1" customWidth="1"/>
    <col min="1794" max="1794" width="8.7109375" style="184" bestFit="1" customWidth="1"/>
    <col min="1795" max="1795" width="15.140625" style="184" bestFit="1" customWidth="1"/>
    <col min="1796" max="1796" width="12.85546875" style="184" bestFit="1" customWidth="1"/>
    <col min="1797" max="1797" width="18.7109375" style="184" bestFit="1" customWidth="1"/>
    <col min="1798" max="1798" width="7" style="184" bestFit="1" customWidth="1"/>
    <col min="1799" max="1799" width="11.28515625" style="184" bestFit="1" customWidth="1"/>
    <col min="1800" max="1801" width="8.85546875" style="184" bestFit="1" customWidth="1"/>
    <col min="1802" max="1802" width="6.42578125" style="184" bestFit="1" customWidth="1"/>
    <col min="1803" max="1803" width="6.140625" style="184" bestFit="1" customWidth="1"/>
    <col min="1804" max="1804" width="53" style="184" bestFit="1" customWidth="1"/>
    <col min="1805" max="1805" width="7.140625" style="184" bestFit="1" customWidth="1"/>
    <col min="1806" max="1806" width="40.85546875" style="184" bestFit="1" customWidth="1"/>
    <col min="1807" max="1807" width="5.7109375" style="184" bestFit="1" customWidth="1"/>
    <col min="1808" max="1808" width="16.85546875" style="184" bestFit="1" customWidth="1"/>
    <col min="1809" max="1809" width="5.7109375" style="184" bestFit="1" customWidth="1"/>
    <col min="1810" max="1810" width="10.28515625" style="184" bestFit="1" customWidth="1"/>
    <col min="1811" max="1811" width="5.7109375" style="184" bestFit="1" customWidth="1"/>
    <col min="1812" max="1812" width="25.5703125" style="184" bestFit="1" customWidth="1"/>
    <col min="1813" max="1814" width="12.140625" style="184" bestFit="1" customWidth="1"/>
    <col min="1815" max="1816" width="12.42578125" style="184" bestFit="1" customWidth="1"/>
    <col min="1817" max="1817" width="10.42578125" style="184" bestFit="1" customWidth="1"/>
    <col min="1818" max="2048" width="9.140625" style="184"/>
    <col min="2049" max="2049" width="7" style="184" bestFit="1" customWidth="1"/>
    <col min="2050" max="2050" width="8.7109375" style="184" bestFit="1" customWidth="1"/>
    <col min="2051" max="2051" width="15.140625" style="184" bestFit="1" customWidth="1"/>
    <col min="2052" max="2052" width="12.85546875" style="184" bestFit="1" customWidth="1"/>
    <col min="2053" max="2053" width="18.7109375" style="184" bestFit="1" customWidth="1"/>
    <col min="2054" max="2054" width="7" style="184" bestFit="1" customWidth="1"/>
    <col min="2055" max="2055" width="11.28515625" style="184" bestFit="1" customWidth="1"/>
    <col min="2056" max="2057" width="8.85546875" style="184" bestFit="1" customWidth="1"/>
    <col min="2058" max="2058" width="6.42578125" style="184" bestFit="1" customWidth="1"/>
    <col min="2059" max="2059" width="6.140625" style="184" bestFit="1" customWidth="1"/>
    <col min="2060" max="2060" width="53" style="184" bestFit="1" customWidth="1"/>
    <col min="2061" max="2061" width="7.140625" style="184" bestFit="1" customWidth="1"/>
    <col min="2062" max="2062" width="40.85546875" style="184" bestFit="1" customWidth="1"/>
    <col min="2063" max="2063" width="5.7109375" style="184" bestFit="1" customWidth="1"/>
    <col min="2064" max="2064" width="16.85546875" style="184" bestFit="1" customWidth="1"/>
    <col min="2065" max="2065" width="5.7109375" style="184" bestFit="1" customWidth="1"/>
    <col min="2066" max="2066" width="10.28515625" style="184" bestFit="1" customWidth="1"/>
    <col min="2067" max="2067" width="5.7109375" style="184" bestFit="1" customWidth="1"/>
    <col min="2068" max="2068" width="25.5703125" style="184" bestFit="1" customWidth="1"/>
    <col min="2069" max="2070" width="12.140625" style="184" bestFit="1" customWidth="1"/>
    <col min="2071" max="2072" width="12.42578125" style="184" bestFit="1" customWidth="1"/>
    <col min="2073" max="2073" width="10.42578125" style="184" bestFit="1" customWidth="1"/>
    <col min="2074" max="2304" width="9.140625" style="184"/>
    <col min="2305" max="2305" width="7" style="184" bestFit="1" customWidth="1"/>
    <col min="2306" max="2306" width="8.7109375" style="184" bestFit="1" customWidth="1"/>
    <col min="2307" max="2307" width="15.140625" style="184" bestFit="1" customWidth="1"/>
    <col min="2308" max="2308" width="12.85546875" style="184" bestFit="1" customWidth="1"/>
    <col min="2309" max="2309" width="18.7109375" style="184" bestFit="1" customWidth="1"/>
    <col min="2310" max="2310" width="7" style="184" bestFit="1" customWidth="1"/>
    <col min="2311" max="2311" width="11.28515625" style="184" bestFit="1" customWidth="1"/>
    <col min="2312" max="2313" width="8.85546875" style="184" bestFit="1" customWidth="1"/>
    <col min="2314" max="2314" width="6.42578125" style="184" bestFit="1" customWidth="1"/>
    <col min="2315" max="2315" width="6.140625" style="184" bestFit="1" customWidth="1"/>
    <col min="2316" max="2316" width="53" style="184" bestFit="1" customWidth="1"/>
    <col min="2317" max="2317" width="7.140625" style="184" bestFit="1" customWidth="1"/>
    <col min="2318" max="2318" width="40.85546875" style="184" bestFit="1" customWidth="1"/>
    <col min="2319" max="2319" width="5.7109375" style="184" bestFit="1" customWidth="1"/>
    <col min="2320" max="2320" width="16.85546875" style="184" bestFit="1" customWidth="1"/>
    <col min="2321" max="2321" width="5.7109375" style="184" bestFit="1" customWidth="1"/>
    <col min="2322" max="2322" width="10.28515625" style="184" bestFit="1" customWidth="1"/>
    <col min="2323" max="2323" width="5.7109375" style="184" bestFit="1" customWidth="1"/>
    <col min="2324" max="2324" width="25.5703125" style="184" bestFit="1" customWidth="1"/>
    <col min="2325" max="2326" width="12.140625" style="184" bestFit="1" customWidth="1"/>
    <col min="2327" max="2328" width="12.42578125" style="184" bestFit="1" customWidth="1"/>
    <col min="2329" max="2329" width="10.42578125" style="184" bestFit="1" customWidth="1"/>
    <col min="2330" max="2560" width="9.140625" style="184"/>
    <col min="2561" max="2561" width="7" style="184" bestFit="1" customWidth="1"/>
    <col min="2562" max="2562" width="8.7109375" style="184" bestFit="1" customWidth="1"/>
    <col min="2563" max="2563" width="15.140625" style="184" bestFit="1" customWidth="1"/>
    <col min="2564" max="2564" width="12.85546875" style="184" bestFit="1" customWidth="1"/>
    <col min="2565" max="2565" width="18.7109375" style="184" bestFit="1" customWidth="1"/>
    <col min="2566" max="2566" width="7" style="184" bestFit="1" customWidth="1"/>
    <col min="2567" max="2567" width="11.28515625" style="184" bestFit="1" customWidth="1"/>
    <col min="2568" max="2569" width="8.85546875" style="184" bestFit="1" customWidth="1"/>
    <col min="2570" max="2570" width="6.42578125" style="184" bestFit="1" customWidth="1"/>
    <col min="2571" max="2571" width="6.140625" style="184" bestFit="1" customWidth="1"/>
    <col min="2572" max="2572" width="53" style="184" bestFit="1" customWidth="1"/>
    <col min="2573" max="2573" width="7.140625" style="184" bestFit="1" customWidth="1"/>
    <col min="2574" max="2574" width="40.85546875" style="184" bestFit="1" customWidth="1"/>
    <col min="2575" max="2575" width="5.7109375" style="184" bestFit="1" customWidth="1"/>
    <col min="2576" max="2576" width="16.85546875" style="184" bestFit="1" customWidth="1"/>
    <col min="2577" max="2577" width="5.7109375" style="184" bestFit="1" customWidth="1"/>
    <col min="2578" max="2578" width="10.28515625" style="184" bestFit="1" customWidth="1"/>
    <col min="2579" max="2579" width="5.7109375" style="184" bestFit="1" customWidth="1"/>
    <col min="2580" max="2580" width="25.5703125" style="184" bestFit="1" customWidth="1"/>
    <col min="2581" max="2582" width="12.140625" style="184" bestFit="1" customWidth="1"/>
    <col min="2583" max="2584" width="12.42578125" style="184" bestFit="1" customWidth="1"/>
    <col min="2585" max="2585" width="10.42578125" style="184" bestFit="1" customWidth="1"/>
    <col min="2586" max="2816" width="9.140625" style="184"/>
    <col min="2817" max="2817" width="7" style="184" bestFit="1" customWidth="1"/>
    <col min="2818" max="2818" width="8.7109375" style="184" bestFit="1" customWidth="1"/>
    <col min="2819" max="2819" width="15.140625" style="184" bestFit="1" customWidth="1"/>
    <col min="2820" max="2820" width="12.85546875" style="184" bestFit="1" customWidth="1"/>
    <col min="2821" max="2821" width="18.7109375" style="184" bestFit="1" customWidth="1"/>
    <col min="2822" max="2822" width="7" style="184" bestFit="1" customWidth="1"/>
    <col min="2823" max="2823" width="11.28515625" style="184" bestFit="1" customWidth="1"/>
    <col min="2824" max="2825" width="8.85546875" style="184" bestFit="1" customWidth="1"/>
    <col min="2826" max="2826" width="6.42578125" style="184" bestFit="1" customWidth="1"/>
    <col min="2827" max="2827" width="6.140625" style="184" bestFit="1" customWidth="1"/>
    <col min="2828" max="2828" width="53" style="184" bestFit="1" customWidth="1"/>
    <col min="2829" max="2829" width="7.140625" style="184" bestFit="1" customWidth="1"/>
    <col min="2830" max="2830" width="40.85546875" style="184" bestFit="1" customWidth="1"/>
    <col min="2831" max="2831" width="5.7109375" style="184" bestFit="1" customWidth="1"/>
    <col min="2832" max="2832" width="16.85546875" style="184" bestFit="1" customWidth="1"/>
    <col min="2833" max="2833" width="5.7109375" style="184" bestFit="1" customWidth="1"/>
    <col min="2834" max="2834" width="10.28515625" style="184" bestFit="1" customWidth="1"/>
    <col min="2835" max="2835" width="5.7109375" style="184" bestFit="1" customWidth="1"/>
    <col min="2836" max="2836" width="25.5703125" style="184" bestFit="1" customWidth="1"/>
    <col min="2837" max="2838" width="12.140625" style="184" bestFit="1" customWidth="1"/>
    <col min="2839" max="2840" width="12.42578125" style="184" bestFit="1" customWidth="1"/>
    <col min="2841" max="2841" width="10.42578125" style="184" bestFit="1" customWidth="1"/>
    <col min="2842" max="3072" width="9.140625" style="184"/>
    <col min="3073" max="3073" width="7" style="184" bestFit="1" customWidth="1"/>
    <col min="3074" max="3074" width="8.7109375" style="184" bestFit="1" customWidth="1"/>
    <col min="3075" max="3075" width="15.140625" style="184" bestFit="1" customWidth="1"/>
    <col min="3076" max="3076" width="12.85546875" style="184" bestFit="1" customWidth="1"/>
    <col min="3077" max="3077" width="18.7109375" style="184" bestFit="1" customWidth="1"/>
    <col min="3078" max="3078" width="7" style="184" bestFit="1" customWidth="1"/>
    <col min="3079" max="3079" width="11.28515625" style="184" bestFit="1" customWidth="1"/>
    <col min="3080" max="3081" width="8.85546875" style="184" bestFit="1" customWidth="1"/>
    <col min="3082" max="3082" width="6.42578125" style="184" bestFit="1" customWidth="1"/>
    <col min="3083" max="3083" width="6.140625" style="184" bestFit="1" customWidth="1"/>
    <col min="3084" max="3084" width="53" style="184" bestFit="1" customWidth="1"/>
    <col min="3085" max="3085" width="7.140625" style="184" bestFit="1" customWidth="1"/>
    <col min="3086" max="3086" width="40.85546875" style="184" bestFit="1" customWidth="1"/>
    <col min="3087" max="3087" width="5.7109375" style="184" bestFit="1" customWidth="1"/>
    <col min="3088" max="3088" width="16.85546875" style="184" bestFit="1" customWidth="1"/>
    <col min="3089" max="3089" width="5.7109375" style="184" bestFit="1" customWidth="1"/>
    <col min="3090" max="3090" width="10.28515625" style="184" bestFit="1" customWidth="1"/>
    <col min="3091" max="3091" width="5.7109375" style="184" bestFit="1" customWidth="1"/>
    <col min="3092" max="3092" width="25.5703125" style="184" bestFit="1" customWidth="1"/>
    <col min="3093" max="3094" width="12.140625" style="184" bestFit="1" customWidth="1"/>
    <col min="3095" max="3096" width="12.42578125" style="184" bestFit="1" customWidth="1"/>
    <col min="3097" max="3097" width="10.42578125" style="184" bestFit="1" customWidth="1"/>
    <col min="3098" max="3328" width="9.140625" style="184"/>
    <col min="3329" max="3329" width="7" style="184" bestFit="1" customWidth="1"/>
    <col min="3330" max="3330" width="8.7109375" style="184" bestFit="1" customWidth="1"/>
    <col min="3331" max="3331" width="15.140625" style="184" bestFit="1" customWidth="1"/>
    <col min="3332" max="3332" width="12.85546875" style="184" bestFit="1" customWidth="1"/>
    <col min="3333" max="3333" width="18.7109375" style="184" bestFit="1" customWidth="1"/>
    <col min="3334" max="3334" width="7" style="184" bestFit="1" customWidth="1"/>
    <col min="3335" max="3335" width="11.28515625" style="184" bestFit="1" customWidth="1"/>
    <col min="3336" max="3337" width="8.85546875" style="184" bestFit="1" customWidth="1"/>
    <col min="3338" max="3338" width="6.42578125" style="184" bestFit="1" customWidth="1"/>
    <col min="3339" max="3339" width="6.140625" style="184" bestFit="1" customWidth="1"/>
    <col min="3340" max="3340" width="53" style="184" bestFit="1" customWidth="1"/>
    <col min="3341" max="3341" width="7.140625" style="184" bestFit="1" customWidth="1"/>
    <col min="3342" max="3342" width="40.85546875" style="184" bestFit="1" customWidth="1"/>
    <col min="3343" max="3343" width="5.7109375" style="184" bestFit="1" customWidth="1"/>
    <col min="3344" max="3344" width="16.85546875" style="184" bestFit="1" customWidth="1"/>
    <col min="3345" max="3345" width="5.7109375" style="184" bestFit="1" customWidth="1"/>
    <col min="3346" max="3346" width="10.28515625" style="184" bestFit="1" customWidth="1"/>
    <col min="3347" max="3347" width="5.7109375" style="184" bestFit="1" customWidth="1"/>
    <col min="3348" max="3348" width="25.5703125" style="184" bestFit="1" customWidth="1"/>
    <col min="3349" max="3350" width="12.140625" style="184" bestFit="1" customWidth="1"/>
    <col min="3351" max="3352" width="12.42578125" style="184" bestFit="1" customWidth="1"/>
    <col min="3353" max="3353" width="10.42578125" style="184" bestFit="1" customWidth="1"/>
    <col min="3354" max="3584" width="9.140625" style="184"/>
    <col min="3585" max="3585" width="7" style="184" bestFit="1" customWidth="1"/>
    <col min="3586" max="3586" width="8.7109375" style="184" bestFit="1" customWidth="1"/>
    <col min="3587" max="3587" width="15.140625" style="184" bestFit="1" customWidth="1"/>
    <col min="3588" max="3588" width="12.85546875" style="184" bestFit="1" customWidth="1"/>
    <col min="3589" max="3589" width="18.7109375" style="184" bestFit="1" customWidth="1"/>
    <col min="3590" max="3590" width="7" style="184" bestFit="1" customWidth="1"/>
    <col min="3591" max="3591" width="11.28515625" style="184" bestFit="1" customWidth="1"/>
    <col min="3592" max="3593" width="8.85546875" style="184" bestFit="1" customWidth="1"/>
    <col min="3594" max="3594" width="6.42578125" style="184" bestFit="1" customWidth="1"/>
    <col min="3595" max="3595" width="6.140625" style="184" bestFit="1" customWidth="1"/>
    <col min="3596" max="3596" width="53" style="184" bestFit="1" customWidth="1"/>
    <col min="3597" max="3597" width="7.140625" style="184" bestFit="1" customWidth="1"/>
    <col min="3598" max="3598" width="40.85546875" style="184" bestFit="1" customWidth="1"/>
    <col min="3599" max="3599" width="5.7109375" style="184" bestFit="1" customWidth="1"/>
    <col min="3600" max="3600" width="16.85546875" style="184" bestFit="1" customWidth="1"/>
    <col min="3601" max="3601" width="5.7109375" style="184" bestFit="1" customWidth="1"/>
    <col min="3602" max="3602" width="10.28515625" style="184" bestFit="1" customWidth="1"/>
    <col min="3603" max="3603" width="5.7109375" style="184" bestFit="1" customWidth="1"/>
    <col min="3604" max="3604" width="25.5703125" style="184" bestFit="1" customWidth="1"/>
    <col min="3605" max="3606" width="12.140625" style="184" bestFit="1" customWidth="1"/>
    <col min="3607" max="3608" width="12.42578125" style="184" bestFit="1" customWidth="1"/>
    <col min="3609" max="3609" width="10.42578125" style="184" bestFit="1" customWidth="1"/>
    <col min="3610" max="3840" width="9.140625" style="184"/>
    <col min="3841" max="3841" width="7" style="184" bestFit="1" customWidth="1"/>
    <col min="3842" max="3842" width="8.7109375" style="184" bestFit="1" customWidth="1"/>
    <col min="3843" max="3843" width="15.140625" style="184" bestFit="1" customWidth="1"/>
    <col min="3844" max="3844" width="12.85546875" style="184" bestFit="1" customWidth="1"/>
    <col min="3845" max="3845" width="18.7109375" style="184" bestFit="1" customWidth="1"/>
    <col min="3846" max="3846" width="7" style="184" bestFit="1" customWidth="1"/>
    <col min="3847" max="3847" width="11.28515625" style="184" bestFit="1" customWidth="1"/>
    <col min="3848" max="3849" width="8.85546875" style="184" bestFit="1" customWidth="1"/>
    <col min="3850" max="3850" width="6.42578125" style="184" bestFit="1" customWidth="1"/>
    <col min="3851" max="3851" width="6.140625" style="184" bestFit="1" customWidth="1"/>
    <col min="3852" max="3852" width="53" style="184" bestFit="1" customWidth="1"/>
    <col min="3853" max="3853" width="7.140625" style="184" bestFit="1" customWidth="1"/>
    <col min="3854" max="3854" width="40.85546875" style="184" bestFit="1" customWidth="1"/>
    <col min="3855" max="3855" width="5.7109375" style="184" bestFit="1" customWidth="1"/>
    <col min="3856" max="3856" width="16.85546875" style="184" bestFit="1" customWidth="1"/>
    <col min="3857" max="3857" width="5.7109375" style="184" bestFit="1" customWidth="1"/>
    <col min="3858" max="3858" width="10.28515625" style="184" bestFit="1" customWidth="1"/>
    <col min="3859" max="3859" width="5.7109375" style="184" bestFit="1" customWidth="1"/>
    <col min="3860" max="3860" width="25.5703125" style="184" bestFit="1" customWidth="1"/>
    <col min="3861" max="3862" width="12.140625" style="184" bestFit="1" customWidth="1"/>
    <col min="3863" max="3864" width="12.42578125" style="184" bestFit="1" customWidth="1"/>
    <col min="3865" max="3865" width="10.42578125" style="184" bestFit="1" customWidth="1"/>
    <col min="3866" max="4096" width="9.140625" style="184"/>
    <col min="4097" max="4097" width="7" style="184" bestFit="1" customWidth="1"/>
    <col min="4098" max="4098" width="8.7109375" style="184" bestFit="1" customWidth="1"/>
    <col min="4099" max="4099" width="15.140625" style="184" bestFit="1" customWidth="1"/>
    <col min="4100" max="4100" width="12.85546875" style="184" bestFit="1" customWidth="1"/>
    <col min="4101" max="4101" width="18.7109375" style="184" bestFit="1" customWidth="1"/>
    <col min="4102" max="4102" width="7" style="184" bestFit="1" customWidth="1"/>
    <col min="4103" max="4103" width="11.28515625" style="184" bestFit="1" customWidth="1"/>
    <col min="4104" max="4105" width="8.85546875" style="184" bestFit="1" customWidth="1"/>
    <col min="4106" max="4106" width="6.42578125" style="184" bestFit="1" customWidth="1"/>
    <col min="4107" max="4107" width="6.140625" style="184" bestFit="1" customWidth="1"/>
    <col min="4108" max="4108" width="53" style="184" bestFit="1" customWidth="1"/>
    <col min="4109" max="4109" width="7.140625" style="184" bestFit="1" customWidth="1"/>
    <col min="4110" max="4110" width="40.85546875" style="184" bestFit="1" customWidth="1"/>
    <col min="4111" max="4111" width="5.7109375" style="184" bestFit="1" customWidth="1"/>
    <col min="4112" max="4112" width="16.85546875" style="184" bestFit="1" customWidth="1"/>
    <col min="4113" max="4113" width="5.7109375" style="184" bestFit="1" customWidth="1"/>
    <col min="4114" max="4114" width="10.28515625" style="184" bestFit="1" customWidth="1"/>
    <col min="4115" max="4115" width="5.7109375" style="184" bestFit="1" customWidth="1"/>
    <col min="4116" max="4116" width="25.5703125" style="184" bestFit="1" customWidth="1"/>
    <col min="4117" max="4118" width="12.140625" style="184" bestFit="1" customWidth="1"/>
    <col min="4119" max="4120" width="12.42578125" style="184" bestFit="1" customWidth="1"/>
    <col min="4121" max="4121" width="10.42578125" style="184" bestFit="1" customWidth="1"/>
    <col min="4122" max="4352" width="9.140625" style="184"/>
    <col min="4353" max="4353" width="7" style="184" bestFit="1" customWidth="1"/>
    <col min="4354" max="4354" width="8.7109375" style="184" bestFit="1" customWidth="1"/>
    <col min="4355" max="4355" width="15.140625" style="184" bestFit="1" customWidth="1"/>
    <col min="4356" max="4356" width="12.85546875" style="184" bestFit="1" customWidth="1"/>
    <col min="4357" max="4357" width="18.7109375" style="184" bestFit="1" customWidth="1"/>
    <col min="4358" max="4358" width="7" style="184" bestFit="1" customWidth="1"/>
    <col min="4359" max="4359" width="11.28515625" style="184" bestFit="1" customWidth="1"/>
    <col min="4360" max="4361" width="8.85546875" style="184" bestFit="1" customWidth="1"/>
    <col min="4362" max="4362" width="6.42578125" style="184" bestFit="1" customWidth="1"/>
    <col min="4363" max="4363" width="6.140625" style="184" bestFit="1" customWidth="1"/>
    <col min="4364" max="4364" width="53" style="184" bestFit="1" customWidth="1"/>
    <col min="4365" max="4365" width="7.140625" style="184" bestFit="1" customWidth="1"/>
    <col min="4366" max="4366" width="40.85546875" style="184" bestFit="1" customWidth="1"/>
    <col min="4367" max="4367" width="5.7109375" style="184" bestFit="1" customWidth="1"/>
    <col min="4368" max="4368" width="16.85546875" style="184" bestFit="1" customWidth="1"/>
    <col min="4369" max="4369" width="5.7109375" style="184" bestFit="1" customWidth="1"/>
    <col min="4370" max="4370" width="10.28515625" style="184" bestFit="1" customWidth="1"/>
    <col min="4371" max="4371" width="5.7109375" style="184" bestFit="1" customWidth="1"/>
    <col min="4372" max="4372" width="25.5703125" style="184" bestFit="1" customWidth="1"/>
    <col min="4373" max="4374" width="12.140625" style="184" bestFit="1" customWidth="1"/>
    <col min="4375" max="4376" width="12.42578125" style="184" bestFit="1" customWidth="1"/>
    <col min="4377" max="4377" width="10.42578125" style="184" bestFit="1" customWidth="1"/>
    <col min="4378" max="4608" width="9.140625" style="184"/>
    <col min="4609" max="4609" width="7" style="184" bestFit="1" customWidth="1"/>
    <col min="4610" max="4610" width="8.7109375" style="184" bestFit="1" customWidth="1"/>
    <col min="4611" max="4611" width="15.140625" style="184" bestFit="1" customWidth="1"/>
    <col min="4612" max="4612" width="12.85546875" style="184" bestFit="1" customWidth="1"/>
    <col min="4613" max="4613" width="18.7109375" style="184" bestFit="1" customWidth="1"/>
    <col min="4614" max="4614" width="7" style="184" bestFit="1" customWidth="1"/>
    <col min="4615" max="4615" width="11.28515625" style="184" bestFit="1" customWidth="1"/>
    <col min="4616" max="4617" width="8.85546875" style="184" bestFit="1" customWidth="1"/>
    <col min="4618" max="4618" width="6.42578125" style="184" bestFit="1" customWidth="1"/>
    <col min="4619" max="4619" width="6.140625" style="184" bestFit="1" customWidth="1"/>
    <col min="4620" max="4620" width="53" style="184" bestFit="1" customWidth="1"/>
    <col min="4621" max="4621" width="7.140625" style="184" bestFit="1" customWidth="1"/>
    <col min="4622" max="4622" width="40.85546875" style="184" bestFit="1" customWidth="1"/>
    <col min="4623" max="4623" width="5.7109375" style="184" bestFit="1" customWidth="1"/>
    <col min="4624" max="4624" width="16.85546875" style="184" bestFit="1" customWidth="1"/>
    <col min="4625" max="4625" width="5.7109375" style="184" bestFit="1" customWidth="1"/>
    <col min="4626" max="4626" width="10.28515625" style="184" bestFit="1" customWidth="1"/>
    <col min="4627" max="4627" width="5.7109375" style="184" bestFit="1" customWidth="1"/>
    <col min="4628" max="4628" width="25.5703125" style="184" bestFit="1" customWidth="1"/>
    <col min="4629" max="4630" width="12.140625" style="184" bestFit="1" customWidth="1"/>
    <col min="4631" max="4632" width="12.42578125" style="184" bestFit="1" customWidth="1"/>
    <col min="4633" max="4633" width="10.42578125" style="184" bestFit="1" customWidth="1"/>
    <col min="4634" max="4864" width="9.140625" style="184"/>
    <col min="4865" max="4865" width="7" style="184" bestFit="1" customWidth="1"/>
    <col min="4866" max="4866" width="8.7109375" style="184" bestFit="1" customWidth="1"/>
    <col min="4867" max="4867" width="15.140625" style="184" bestFit="1" customWidth="1"/>
    <col min="4868" max="4868" width="12.85546875" style="184" bestFit="1" customWidth="1"/>
    <col min="4869" max="4869" width="18.7109375" style="184" bestFit="1" customWidth="1"/>
    <col min="4870" max="4870" width="7" style="184" bestFit="1" customWidth="1"/>
    <col min="4871" max="4871" width="11.28515625" style="184" bestFit="1" customWidth="1"/>
    <col min="4872" max="4873" width="8.85546875" style="184" bestFit="1" customWidth="1"/>
    <col min="4874" max="4874" width="6.42578125" style="184" bestFit="1" customWidth="1"/>
    <col min="4875" max="4875" width="6.140625" style="184" bestFit="1" customWidth="1"/>
    <col min="4876" max="4876" width="53" style="184" bestFit="1" customWidth="1"/>
    <col min="4877" max="4877" width="7.140625" style="184" bestFit="1" customWidth="1"/>
    <col min="4878" max="4878" width="40.85546875" style="184" bestFit="1" customWidth="1"/>
    <col min="4879" max="4879" width="5.7109375" style="184" bestFit="1" customWidth="1"/>
    <col min="4880" max="4880" width="16.85546875" style="184" bestFit="1" customWidth="1"/>
    <col min="4881" max="4881" width="5.7109375" style="184" bestFit="1" customWidth="1"/>
    <col min="4882" max="4882" width="10.28515625" style="184" bestFit="1" customWidth="1"/>
    <col min="4883" max="4883" width="5.7109375" style="184" bestFit="1" customWidth="1"/>
    <col min="4884" max="4884" width="25.5703125" style="184" bestFit="1" customWidth="1"/>
    <col min="4885" max="4886" width="12.140625" style="184" bestFit="1" customWidth="1"/>
    <col min="4887" max="4888" width="12.42578125" style="184" bestFit="1" customWidth="1"/>
    <col min="4889" max="4889" width="10.42578125" style="184" bestFit="1" customWidth="1"/>
    <col min="4890" max="5120" width="9.140625" style="184"/>
    <col min="5121" max="5121" width="7" style="184" bestFit="1" customWidth="1"/>
    <col min="5122" max="5122" width="8.7109375" style="184" bestFit="1" customWidth="1"/>
    <col min="5123" max="5123" width="15.140625" style="184" bestFit="1" customWidth="1"/>
    <col min="5124" max="5124" width="12.85546875" style="184" bestFit="1" customWidth="1"/>
    <col min="5125" max="5125" width="18.7109375" style="184" bestFit="1" customWidth="1"/>
    <col min="5126" max="5126" width="7" style="184" bestFit="1" customWidth="1"/>
    <col min="5127" max="5127" width="11.28515625" style="184" bestFit="1" customWidth="1"/>
    <col min="5128" max="5129" width="8.85546875" style="184" bestFit="1" customWidth="1"/>
    <col min="5130" max="5130" width="6.42578125" style="184" bestFit="1" customWidth="1"/>
    <col min="5131" max="5131" width="6.140625" style="184" bestFit="1" customWidth="1"/>
    <col min="5132" max="5132" width="53" style="184" bestFit="1" customWidth="1"/>
    <col min="5133" max="5133" width="7.140625" style="184" bestFit="1" customWidth="1"/>
    <col min="5134" max="5134" width="40.85546875" style="184" bestFit="1" customWidth="1"/>
    <col min="5135" max="5135" width="5.7109375" style="184" bestFit="1" customWidth="1"/>
    <col min="5136" max="5136" width="16.85546875" style="184" bestFit="1" customWidth="1"/>
    <col min="5137" max="5137" width="5.7109375" style="184" bestFit="1" customWidth="1"/>
    <col min="5138" max="5138" width="10.28515625" style="184" bestFit="1" customWidth="1"/>
    <col min="5139" max="5139" width="5.7109375" style="184" bestFit="1" customWidth="1"/>
    <col min="5140" max="5140" width="25.5703125" style="184" bestFit="1" customWidth="1"/>
    <col min="5141" max="5142" width="12.140625" style="184" bestFit="1" customWidth="1"/>
    <col min="5143" max="5144" width="12.42578125" style="184" bestFit="1" customWidth="1"/>
    <col min="5145" max="5145" width="10.42578125" style="184" bestFit="1" customWidth="1"/>
    <col min="5146" max="5376" width="9.140625" style="184"/>
    <col min="5377" max="5377" width="7" style="184" bestFit="1" customWidth="1"/>
    <col min="5378" max="5378" width="8.7109375" style="184" bestFit="1" customWidth="1"/>
    <col min="5379" max="5379" width="15.140625" style="184" bestFit="1" customWidth="1"/>
    <col min="5380" max="5380" width="12.85546875" style="184" bestFit="1" customWidth="1"/>
    <col min="5381" max="5381" width="18.7109375" style="184" bestFit="1" customWidth="1"/>
    <col min="5382" max="5382" width="7" style="184" bestFit="1" customWidth="1"/>
    <col min="5383" max="5383" width="11.28515625" style="184" bestFit="1" customWidth="1"/>
    <col min="5384" max="5385" width="8.85546875" style="184" bestFit="1" customWidth="1"/>
    <col min="5386" max="5386" width="6.42578125" style="184" bestFit="1" customWidth="1"/>
    <col min="5387" max="5387" width="6.140625" style="184" bestFit="1" customWidth="1"/>
    <col min="5388" max="5388" width="53" style="184" bestFit="1" customWidth="1"/>
    <col min="5389" max="5389" width="7.140625" style="184" bestFit="1" customWidth="1"/>
    <col min="5390" max="5390" width="40.85546875" style="184" bestFit="1" customWidth="1"/>
    <col min="5391" max="5391" width="5.7109375" style="184" bestFit="1" customWidth="1"/>
    <col min="5392" max="5392" width="16.85546875" style="184" bestFit="1" customWidth="1"/>
    <col min="5393" max="5393" width="5.7109375" style="184" bestFit="1" customWidth="1"/>
    <col min="5394" max="5394" width="10.28515625" style="184" bestFit="1" customWidth="1"/>
    <col min="5395" max="5395" width="5.7109375" style="184" bestFit="1" customWidth="1"/>
    <col min="5396" max="5396" width="25.5703125" style="184" bestFit="1" customWidth="1"/>
    <col min="5397" max="5398" width="12.140625" style="184" bestFit="1" customWidth="1"/>
    <col min="5399" max="5400" width="12.42578125" style="184" bestFit="1" customWidth="1"/>
    <col min="5401" max="5401" width="10.42578125" style="184" bestFit="1" customWidth="1"/>
    <col min="5402" max="5632" width="9.140625" style="184"/>
    <col min="5633" max="5633" width="7" style="184" bestFit="1" customWidth="1"/>
    <col min="5634" max="5634" width="8.7109375" style="184" bestFit="1" customWidth="1"/>
    <col min="5635" max="5635" width="15.140625" style="184" bestFit="1" customWidth="1"/>
    <col min="5636" max="5636" width="12.85546875" style="184" bestFit="1" customWidth="1"/>
    <col min="5637" max="5637" width="18.7109375" style="184" bestFit="1" customWidth="1"/>
    <col min="5638" max="5638" width="7" style="184" bestFit="1" customWidth="1"/>
    <col min="5639" max="5639" width="11.28515625" style="184" bestFit="1" customWidth="1"/>
    <col min="5640" max="5641" width="8.85546875" style="184" bestFit="1" customWidth="1"/>
    <col min="5642" max="5642" width="6.42578125" style="184" bestFit="1" customWidth="1"/>
    <col min="5643" max="5643" width="6.140625" style="184" bestFit="1" customWidth="1"/>
    <col min="5644" max="5644" width="53" style="184" bestFit="1" customWidth="1"/>
    <col min="5645" max="5645" width="7.140625" style="184" bestFit="1" customWidth="1"/>
    <col min="5646" max="5646" width="40.85546875" style="184" bestFit="1" customWidth="1"/>
    <col min="5647" max="5647" width="5.7109375" style="184" bestFit="1" customWidth="1"/>
    <col min="5648" max="5648" width="16.85546875" style="184" bestFit="1" customWidth="1"/>
    <col min="5649" max="5649" width="5.7109375" style="184" bestFit="1" customWidth="1"/>
    <col min="5650" max="5650" width="10.28515625" style="184" bestFit="1" customWidth="1"/>
    <col min="5651" max="5651" width="5.7109375" style="184" bestFit="1" customWidth="1"/>
    <col min="5652" max="5652" width="25.5703125" style="184" bestFit="1" customWidth="1"/>
    <col min="5653" max="5654" width="12.140625" style="184" bestFit="1" customWidth="1"/>
    <col min="5655" max="5656" width="12.42578125" style="184" bestFit="1" customWidth="1"/>
    <col min="5657" max="5657" width="10.42578125" style="184" bestFit="1" customWidth="1"/>
    <col min="5658" max="5888" width="9.140625" style="184"/>
    <col min="5889" max="5889" width="7" style="184" bestFit="1" customWidth="1"/>
    <col min="5890" max="5890" width="8.7109375" style="184" bestFit="1" customWidth="1"/>
    <col min="5891" max="5891" width="15.140625" style="184" bestFit="1" customWidth="1"/>
    <col min="5892" max="5892" width="12.85546875" style="184" bestFit="1" customWidth="1"/>
    <col min="5893" max="5893" width="18.7109375" style="184" bestFit="1" customWidth="1"/>
    <col min="5894" max="5894" width="7" style="184" bestFit="1" customWidth="1"/>
    <col min="5895" max="5895" width="11.28515625" style="184" bestFit="1" customWidth="1"/>
    <col min="5896" max="5897" width="8.85546875" style="184" bestFit="1" customWidth="1"/>
    <col min="5898" max="5898" width="6.42578125" style="184" bestFit="1" customWidth="1"/>
    <col min="5899" max="5899" width="6.140625" style="184" bestFit="1" customWidth="1"/>
    <col min="5900" max="5900" width="53" style="184" bestFit="1" customWidth="1"/>
    <col min="5901" max="5901" width="7.140625" style="184" bestFit="1" customWidth="1"/>
    <col min="5902" max="5902" width="40.85546875" style="184" bestFit="1" customWidth="1"/>
    <col min="5903" max="5903" width="5.7109375" style="184" bestFit="1" customWidth="1"/>
    <col min="5904" max="5904" width="16.85546875" style="184" bestFit="1" customWidth="1"/>
    <col min="5905" max="5905" width="5.7109375" style="184" bestFit="1" customWidth="1"/>
    <col min="5906" max="5906" width="10.28515625" style="184" bestFit="1" customWidth="1"/>
    <col min="5907" max="5907" width="5.7109375" style="184" bestFit="1" customWidth="1"/>
    <col min="5908" max="5908" width="25.5703125" style="184" bestFit="1" customWidth="1"/>
    <col min="5909" max="5910" width="12.140625" style="184" bestFit="1" customWidth="1"/>
    <col min="5911" max="5912" width="12.42578125" style="184" bestFit="1" customWidth="1"/>
    <col min="5913" max="5913" width="10.42578125" style="184" bestFit="1" customWidth="1"/>
    <col min="5914" max="6144" width="9.140625" style="184"/>
    <col min="6145" max="6145" width="7" style="184" bestFit="1" customWidth="1"/>
    <col min="6146" max="6146" width="8.7109375" style="184" bestFit="1" customWidth="1"/>
    <col min="6147" max="6147" width="15.140625" style="184" bestFit="1" customWidth="1"/>
    <col min="6148" max="6148" width="12.85546875" style="184" bestFit="1" customWidth="1"/>
    <col min="6149" max="6149" width="18.7109375" style="184" bestFit="1" customWidth="1"/>
    <col min="6150" max="6150" width="7" style="184" bestFit="1" customWidth="1"/>
    <col min="6151" max="6151" width="11.28515625" style="184" bestFit="1" customWidth="1"/>
    <col min="6152" max="6153" width="8.85546875" style="184" bestFit="1" customWidth="1"/>
    <col min="6154" max="6154" width="6.42578125" style="184" bestFit="1" customWidth="1"/>
    <col min="6155" max="6155" width="6.140625" style="184" bestFit="1" customWidth="1"/>
    <col min="6156" max="6156" width="53" style="184" bestFit="1" customWidth="1"/>
    <col min="6157" max="6157" width="7.140625" style="184" bestFit="1" customWidth="1"/>
    <col min="6158" max="6158" width="40.85546875" style="184" bestFit="1" customWidth="1"/>
    <col min="6159" max="6159" width="5.7109375" style="184" bestFit="1" customWidth="1"/>
    <col min="6160" max="6160" width="16.85546875" style="184" bestFit="1" customWidth="1"/>
    <col min="6161" max="6161" width="5.7109375" style="184" bestFit="1" customWidth="1"/>
    <col min="6162" max="6162" width="10.28515625" style="184" bestFit="1" customWidth="1"/>
    <col min="6163" max="6163" width="5.7109375" style="184" bestFit="1" customWidth="1"/>
    <col min="6164" max="6164" width="25.5703125" style="184" bestFit="1" customWidth="1"/>
    <col min="6165" max="6166" width="12.140625" style="184" bestFit="1" customWidth="1"/>
    <col min="6167" max="6168" width="12.42578125" style="184" bestFit="1" customWidth="1"/>
    <col min="6169" max="6169" width="10.42578125" style="184" bestFit="1" customWidth="1"/>
    <col min="6170" max="6400" width="9.140625" style="184"/>
    <col min="6401" max="6401" width="7" style="184" bestFit="1" customWidth="1"/>
    <col min="6402" max="6402" width="8.7109375" style="184" bestFit="1" customWidth="1"/>
    <col min="6403" max="6403" width="15.140625" style="184" bestFit="1" customWidth="1"/>
    <col min="6404" max="6404" width="12.85546875" style="184" bestFit="1" customWidth="1"/>
    <col min="6405" max="6405" width="18.7109375" style="184" bestFit="1" customWidth="1"/>
    <col min="6406" max="6406" width="7" style="184" bestFit="1" customWidth="1"/>
    <col min="6407" max="6407" width="11.28515625" style="184" bestFit="1" customWidth="1"/>
    <col min="6408" max="6409" width="8.85546875" style="184" bestFit="1" customWidth="1"/>
    <col min="6410" max="6410" width="6.42578125" style="184" bestFit="1" customWidth="1"/>
    <col min="6411" max="6411" width="6.140625" style="184" bestFit="1" customWidth="1"/>
    <col min="6412" max="6412" width="53" style="184" bestFit="1" customWidth="1"/>
    <col min="6413" max="6413" width="7.140625" style="184" bestFit="1" customWidth="1"/>
    <col min="6414" max="6414" width="40.85546875" style="184" bestFit="1" customWidth="1"/>
    <col min="6415" max="6415" width="5.7109375" style="184" bestFit="1" customWidth="1"/>
    <col min="6416" max="6416" width="16.85546875" style="184" bestFit="1" customWidth="1"/>
    <col min="6417" max="6417" width="5.7109375" style="184" bestFit="1" customWidth="1"/>
    <col min="6418" max="6418" width="10.28515625" style="184" bestFit="1" customWidth="1"/>
    <col min="6419" max="6419" width="5.7109375" style="184" bestFit="1" customWidth="1"/>
    <col min="6420" max="6420" width="25.5703125" style="184" bestFit="1" customWidth="1"/>
    <col min="6421" max="6422" width="12.140625" style="184" bestFit="1" customWidth="1"/>
    <col min="6423" max="6424" width="12.42578125" style="184" bestFit="1" customWidth="1"/>
    <col min="6425" max="6425" width="10.42578125" style="184" bestFit="1" customWidth="1"/>
    <col min="6426" max="6656" width="9.140625" style="184"/>
    <col min="6657" max="6657" width="7" style="184" bestFit="1" customWidth="1"/>
    <col min="6658" max="6658" width="8.7109375" style="184" bestFit="1" customWidth="1"/>
    <col min="6659" max="6659" width="15.140625" style="184" bestFit="1" customWidth="1"/>
    <col min="6660" max="6660" width="12.85546875" style="184" bestFit="1" customWidth="1"/>
    <col min="6661" max="6661" width="18.7109375" style="184" bestFit="1" customWidth="1"/>
    <col min="6662" max="6662" width="7" style="184" bestFit="1" customWidth="1"/>
    <col min="6663" max="6663" width="11.28515625" style="184" bestFit="1" customWidth="1"/>
    <col min="6664" max="6665" width="8.85546875" style="184" bestFit="1" customWidth="1"/>
    <col min="6666" max="6666" width="6.42578125" style="184" bestFit="1" customWidth="1"/>
    <col min="6667" max="6667" width="6.140625" style="184" bestFit="1" customWidth="1"/>
    <col min="6668" max="6668" width="53" style="184" bestFit="1" customWidth="1"/>
    <col min="6669" max="6669" width="7.140625" style="184" bestFit="1" customWidth="1"/>
    <col min="6670" max="6670" width="40.85546875" style="184" bestFit="1" customWidth="1"/>
    <col min="6671" max="6671" width="5.7109375" style="184" bestFit="1" customWidth="1"/>
    <col min="6672" max="6672" width="16.85546875" style="184" bestFit="1" customWidth="1"/>
    <col min="6673" max="6673" width="5.7109375" style="184" bestFit="1" customWidth="1"/>
    <col min="6674" max="6674" width="10.28515625" style="184" bestFit="1" customWidth="1"/>
    <col min="6675" max="6675" width="5.7109375" style="184" bestFit="1" customWidth="1"/>
    <col min="6676" max="6676" width="25.5703125" style="184" bestFit="1" customWidth="1"/>
    <col min="6677" max="6678" width="12.140625" style="184" bestFit="1" customWidth="1"/>
    <col min="6679" max="6680" width="12.42578125" style="184" bestFit="1" customWidth="1"/>
    <col min="6681" max="6681" width="10.42578125" style="184" bestFit="1" customWidth="1"/>
    <col min="6682" max="6912" width="9.140625" style="184"/>
    <col min="6913" max="6913" width="7" style="184" bestFit="1" customWidth="1"/>
    <col min="6914" max="6914" width="8.7109375" style="184" bestFit="1" customWidth="1"/>
    <col min="6915" max="6915" width="15.140625" style="184" bestFit="1" customWidth="1"/>
    <col min="6916" max="6916" width="12.85546875" style="184" bestFit="1" customWidth="1"/>
    <col min="6917" max="6917" width="18.7109375" style="184" bestFit="1" customWidth="1"/>
    <col min="6918" max="6918" width="7" style="184" bestFit="1" customWidth="1"/>
    <col min="6919" max="6919" width="11.28515625" style="184" bestFit="1" customWidth="1"/>
    <col min="6920" max="6921" width="8.85546875" style="184" bestFit="1" customWidth="1"/>
    <col min="6922" max="6922" width="6.42578125" style="184" bestFit="1" customWidth="1"/>
    <col min="6923" max="6923" width="6.140625" style="184" bestFit="1" customWidth="1"/>
    <col min="6924" max="6924" width="53" style="184" bestFit="1" customWidth="1"/>
    <col min="6925" max="6925" width="7.140625" style="184" bestFit="1" customWidth="1"/>
    <col min="6926" max="6926" width="40.85546875" style="184" bestFit="1" customWidth="1"/>
    <col min="6927" max="6927" width="5.7109375" style="184" bestFit="1" customWidth="1"/>
    <col min="6928" max="6928" width="16.85546875" style="184" bestFit="1" customWidth="1"/>
    <col min="6929" max="6929" width="5.7109375" style="184" bestFit="1" customWidth="1"/>
    <col min="6930" max="6930" width="10.28515625" style="184" bestFit="1" customWidth="1"/>
    <col min="6931" max="6931" width="5.7109375" style="184" bestFit="1" customWidth="1"/>
    <col min="6932" max="6932" width="25.5703125" style="184" bestFit="1" customWidth="1"/>
    <col min="6933" max="6934" width="12.140625" style="184" bestFit="1" customWidth="1"/>
    <col min="6935" max="6936" width="12.42578125" style="184" bestFit="1" customWidth="1"/>
    <col min="6937" max="6937" width="10.42578125" style="184" bestFit="1" customWidth="1"/>
    <col min="6938" max="7168" width="9.140625" style="184"/>
    <col min="7169" max="7169" width="7" style="184" bestFit="1" customWidth="1"/>
    <col min="7170" max="7170" width="8.7109375" style="184" bestFit="1" customWidth="1"/>
    <col min="7171" max="7171" width="15.140625" style="184" bestFit="1" customWidth="1"/>
    <col min="7172" max="7172" width="12.85546875" style="184" bestFit="1" customWidth="1"/>
    <col min="7173" max="7173" width="18.7109375" style="184" bestFit="1" customWidth="1"/>
    <col min="7174" max="7174" width="7" style="184" bestFit="1" customWidth="1"/>
    <col min="7175" max="7175" width="11.28515625" style="184" bestFit="1" customWidth="1"/>
    <col min="7176" max="7177" width="8.85546875" style="184" bestFit="1" customWidth="1"/>
    <col min="7178" max="7178" width="6.42578125" style="184" bestFit="1" customWidth="1"/>
    <col min="7179" max="7179" width="6.140625" style="184" bestFit="1" customWidth="1"/>
    <col min="7180" max="7180" width="53" style="184" bestFit="1" customWidth="1"/>
    <col min="7181" max="7181" width="7.140625" style="184" bestFit="1" customWidth="1"/>
    <col min="7182" max="7182" width="40.85546875" style="184" bestFit="1" customWidth="1"/>
    <col min="7183" max="7183" width="5.7109375" style="184" bestFit="1" customWidth="1"/>
    <col min="7184" max="7184" width="16.85546875" style="184" bestFit="1" customWidth="1"/>
    <col min="7185" max="7185" width="5.7109375" style="184" bestFit="1" customWidth="1"/>
    <col min="7186" max="7186" width="10.28515625" style="184" bestFit="1" customWidth="1"/>
    <col min="7187" max="7187" width="5.7109375" style="184" bestFit="1" customWidth="1"/>
    <col min="7188" max="7188" width="25.5703125" style="184" bestFit="1" customWidth="1"/>
    <col min="7189" max="7190" width="12.140625" style="184" bestFit="1" customWidth="1"/>
    <col min="7191" max="7192" width="12.42578125" style="184" bestFit="1" customWidth="1"/>
    <col min="7193" max="7193" width="10.42578125" style="184" bestFit="1" customWidth="1"/>
    <col min="7194" max="7424" width="9.140625" style="184"/>
    <col min="7425" max="7425" width="7" style="184" bestFit="1" customWidth="1"/>
    <col min="7426" max="7426" width="8.7109375" style="184" bestFit="1" customWidth="1"/>
    <col min="7427" max="7427" width="15.140625" style="184" bestFit="1" customWidth="1"/>
    <col min="7428" max="7428" width="12.85546875" style="184" bestFit="1" customWidth="1"/>
    <col min="7429" max="7429" width="18.7109375" style="184" bestFit="1" customWidth="1"/>
    <col min="7430" max="7430" width="7" style="184" bestFit="1" customWidth="1"/>
    <col min="7431" max="7431" width="11.28515625" style="184" bestFit="1" customWidth="1"/>
    <col min="7432" max="7433" width="8.85546875" style="184" bestFit="1" customWidth="1"/>
    <col min="7434" max="7434" width="6.42578125" style="184" bestFit="1" customWidth="1"/>
    <col min="7435" max="7435" width="6.140625" style="184" bestFit="1" customWidth="1"/>
    <col min="7436" max="7436" width="53" style="184" bestFit="1" customWidth="1"/>
    <col min="7437" max="7437" width="7.140625" style="184" bestFit="1" customWidth="1"/>
    <col min="7438" max="7438" width="40.85546875" style="184" bestFit="1" customWidth="1"/>
    <col min="7439" max="7439" width="5.7109375" style="184" bestFit="1" customWidth="1"/>
    <col min="7440" max="7440" width="16.85546875" style="184" bestFit="1" customWidth="1"/>
    <col min="7441" max="7441" width="5.7109375" style="184" bestFit="1" customWidth="1"/>
    <col min="7442" max="7442" width="10.28515625" style="184" bestFit="1" customWidth="1"/>
    <col min="7443" max="7443" width="5.7109375" style="184" bestFit="1" customWidth="1"/>
    <col min="7444" max="7444" width="25.5703125" style="184" bestFit="1" customWidth="1"/>
    <col min="7445" max="7446" width="12.140625" style="184" bestFit="1" customWidth="1"/>
    <col min="7447" max="7448" width="12.42578125" style="184" bestFit="1" customWidth="1"/>
    <col min="7449" max="7449" width="10.42578125" style="184" bestFit="1" customWidth="1"/>
    <col min="7450" max="7680" width="9.140625" style="184"/>
    <col min="7681" max="7681" width="7" style="184" bestFit="1" customWidth="1"/>
    <col min="7682" max="7682" width="8.7109375" style="184" bestFit="1" customWidth="1"/>
    <col min="7683" max="7683" width="15.140625" style="184" bestFit="1" customWidth="1"/>
    <col min="7684" max="7684" width="12.85546875" style="184" bestFit="1" customWidth="1"/>
    <col min="7685" max="7685" width="18.7109375" style="184" bestFit="1" customWidth="1"/>
    <col min="7686" max="7686" width="7" style="184" bestFit="1" customWidth="1"/>
    <col min="7687" max="7687" width="11.28515625" style="184" bestFit="1" customWidth="1"/>
    <col min="7688" max="7689" width="8.85546875" style="184" bestFit="1" customWidth="1"/>
    <col min="7690" max="7690" width="6.42578125" style="184" bestFit="1" customWidth="1"/>
    <col min="7691" max="7691" width="6.140625" style="184" bestFit="1" customWidth="1"/>
    <col min="7692" max="7692" width="53" style="184" bestFit="1" customWidth="1"/>
    <col min="7693" max="7693" width="7.140625" style="184" bestFit="1" customWidth="1"/>
    <col min="7694" max="7694" width="40.85546875" style="184" bestFit="1" customWidth="1"/>
    <col min="7695" max="7695" width="5.7109375" style="184" bestFit="1" customWidth="1"/>
    <col min="7696" max="7696" width="16.85546875" style="184" bestFit="1" customWidth="1"/>
    <col min="7697" max="7697" width="5.7109375" style="184" bestFit="1" customWidth="1"/>
    <col min="7698" max="7698" width="10.28515625" style="184" bestFit="1" customWidth="1"/>
    <col min="7699" max="7699" width="5.7109375" style="184" bestFit="1" customWidth="1"/>
    <col min="7700" max="7700" width="25.5703125" style="184" bestFit="1" customWidth="1"/>
    <col min="7701" max="7702" width="12.140625" style="184" bestFit="1" customWidth="1"/>
    <col min="7703" max="7704" width="12.42578125" style="184" bestFit="1" customWidth="1"/>
    <col min="7705" max="7705" width="10.42578125" style="184" bestFit="1" customWidth="1"/>
    <col min="7706" max="7936" width="9.140625" style="184"/>
    <col min="7937" max="7937" width="7" style="184" bestFit="1" customWidth="1"/>
    <col min="7938" max="7938" width="8.7109375" style="184" bestFit="1" customWidth="1"/>
    <col min="7939" max="7939" width="15.140625" style="184" bestFit="1" customWidth="1"/>
    <col min="7940" max="7940" width="12.85546875" style="184" bestFit="1" customWidth="1"/>
    <col min="7941" max="7941" width="18.7109375" style="184" bestFit="1" customWidth="1"/>
    <col min="7942" max="7942" width="7" style="184" bestFit="1" customWidth="1"/>
    <col min="7943" max="7943" width="11.28515625" style="184" bestFit="1" customWidth="1"/>
    <col min="7944" max="7945" width="8.85546875" style="184" bestFit="1" customWidth="1"/>
    <col min="7946" max="7946" width="6.42578125" style="184" bestFit="1" customWidth="1"/>
    <col min="7947" max="7947" width="6.140625" style="184" bestFit="1" customWidth="1"/>
    <col min="7948" max="7948" width="53" style="184" bestFit="1" customWidth="1"/>
    <col min="7949" max="7949" width="7.140625" style="184" bestFit="1" customWidth="1"/>
    <col min="7950" max="7950" width="40.85546875" style="184" bestFit="1" customWidth="1"/>
    <col min="7951" max="7951" width="5.7109375" style="184" bestFit="1" customWidth="1"/>
    <col min="7952" max="7952" width="16.85546875" style="184" bestFit="1" customWidth="1"/>
    <col min="7953" max="7953" width="5.7109375" style="184" bestFit="1" customWidth="1"/>
    <col min="7954" max="7954" width="10.28515625" style="184" bestFit="1" customWidth="1"/>
    <col min="7955" max="7955" width="5.7109375" style="184" bestFit="1" customWidth="1"/>
    <col min="7956" max="7956" width="25.5703125" style="184" bestFit="1" customWidth="1"/>
    <col min="7957" max="7958" width="12.140625" style="184" bestFit="1" customWidth="1"/>
    <col min="7959" max="7960" width="12.42578125" style="184" bestFit="1" customWidth="1"/>
    <col min="7961" max="7961" width="10.42578125" style="184" bestFit="1" customWidth="1"/>
    <col min="7962" max="8192" width="9.140625" style="184"/>
    <col min="8193" max="8193" width="7" style="184" bestFit="1" customWidth="1"/>
    <col min="8194" max="8194" width="8.7109375" style="184" bestFit="1" customWidth="1"/>
    <col min="8195" max="8195" width="15.140625" style="184" bestFit="1" customWidth="1"/>
    <col min="8196" max="8196" width="12.85546875" style="184" bestFit="1" customWidth="1"/>
    <col min="8197" max="8197" width="18.7109375" style="184" bestFit="1" customWidth="1"/>
    <col min="8198" max="8198" width="7" style="184" bestFit="1" customWidth="1"/>
    <col min="8199" max="8199" width="11.28515625" style="184" bestFit="1" customWidth="1"/>
    <col min="8200" max="8201" width="8.85546875" style="184" bestFit="1" customWidth="1"/>
    <col min="8202" max="8202" width="6.42578125" style="184" bestFit="1" customWidth="1"/>
    <col min="8203" max="8203" width="6.140625" style="184" bestFit="1" customWidth="1"/>
    <col min="8204" max="8204" width="53" style="184" bestFit="1" customWidth="1"/>
    <col min="8205" max="8205" width="7.140625" style="184" bestFit="1" customWidth="1"/>
    <col min="8206" max="8206" width="40.85546875" style="184" bestFit="1" customWidth="1"/>
    <col min="8207" max="8207" width="5.7109375" style="184" bestFit="1" customWidth="1"/>
    <col min="8208" max="8208" width="16.85546875" style="184" bestFit="1" customWidth="1"/>
    <col min="8209" max="8209" width="5.7109375" style="184" bestFit="1" customWidth="1"/>
    <col min="8210" max="8210" width="10.28515625" style="184" bestFit="1" customWidth="1"/>
    <col min="8211" max="8211" width="5.7109375" style="184" bestFit="1" customWidth="1"/>
    <col min="8212" max="8212" width="25.5703125" style="184" bestFit="1" customWidth="1"/>
    <col min="8213" max="8214" width="12.140625" style="184" bestFit="1" customWidth="1"/>
    <col min="8215" max="8216" width="12.42578125" style="184" bestFit="1" customWidth="1"/>
    <col min="8217" max="8217" width="10.42578125" style="184" bestFit="1" customWidth="1"/>
    <col min="8218" max="8448" width="9.140625" style="184"/>
    <col min="8449" max="8449" width="7" style="184" bestFit="1" customWidth="1"/>
    <col min="8450" max="8450" width="8.7109375" style="184" bestFit="1" customWidth="1"/>
    <col min="8451" max="8451" width="15.140625" style="184" bestFit="1" customWidth="1"/>
    <col min="8452" max="8452" width="12.85546875" style="184" bestFit="1" customWidth="1"/>
    <col min="8453" max="8453" width="18.7109375" style="184" bestFit="1" customWidth="1"/>
    <col min="8454" max="8454" width="7" style="184" bestFit="1" customWidth="1"/>
    <col min="8455" max="8455" width="11.28515625" style="184" bestFit="1" customWidth="1"/>
    <col min="8456" max="8457" width="8.85546875" style="184" bestFit="1" customWidth="1"/>
    <col min="8458" max="8458" width="6.42578125" style="184" bestFit="1" customWidth="1"/>
    <col min="8459" max="8459" width="6.140625" style="184" bestFit="1" customWidth="1"/>
    <col min="8460" max="8460" width="53" style="184" bestFit="1" customWidth="1"/>
    <col min="8461" max="8461" width="7.140625" style="184" bestFit="1" customWidth="1"/>
    <col min="8462" max="8462" width="40.85546875" style="184" bestFit="1" customWidth="1"/>
    <col min="8463" max="8463" width="5.7109375" style="184" bestFit="1" customWidth="1"/>
    <col min="8464" max="8464" width="16.85546875" style="184" bestFit="1" customWidth="1"/>
    <col min="8465" max="8465" width="5.7109375" style="184" bestFit="1" customWidth="1"/>
    <col min="8466" max="8466" width="10.28515625" style="184" bestFit="1" customWidth="1"/>
    <col min="8467" max="8467" width="5.7109375" style="184" bestFit="1" customWidth="1"/>
    <col min="8468" max="8468" width="25.5703125" style="184" bestFit="1" customWidth="1"/>
    <col min="8469" max="8470" width="12.140625" style="184" bestFit="1" customWidth="1"/>
    <col min="8471" max="8472" width="12.42578125" style="184" bestFit="1" customWidth="1"/>
    <col min="8473" max="8473" width="10.42578125" style="184" bestFit="1" customWidth="1"/>
    <col min="8474" max="8704" width="9.140625" style="184"/>
    <col min="8705" max="8705" width="7" style="184" bestFit="1" customWidth="1"/>
    <col min="8706" max="8706" width="8.7109375" style="184" bestFit="1" customWidth="1"/>
    <col min="8707" max="8707" width="15.140625" style="184" bestFit="1" customWidth="1"/>
    <col min="8708" max="8708" width="12.85546875" style="184" bestFit="1" customWidth="1"/>
    <col min="8709" max="8709" width="18.7109375" style="184" bestFit="1" customWidth="1"/>
    <col min="8710" max="8710" width="7" style="184" bestFit="1" customWidth="1"/>
    <col min="8711" max="8711" width="11.28515625" style="184" bestFit="1" customWidth="1"/>
    <col min="8712" max="8713" width="8.85546875" style="184" bestFit="1" customWidth="1"/>
    <col min="8714" max="8714" width="6.42578125" style="184" bestFit="1" customWidth="1"/>
    <col min="8715" max="8715" width="6.140625" style="184" bestFit="1" customWidth="1"/>
    <col min="8716" max="8716" width="53" style="184" bestFit="1" customWidth="1"/>
    <col min="8717" max="8717" width="7.140625" style="184" bestFit="1" customWidth="1"/>
    <col min="8718" max="8718" width="40.85546875" style="184" bestFit="1" customWidth="1"/>
    <col min="8719" max="8719" width="5.7109375" style="184" bestFit="1" customWidth="1"/>
    <col min="8720" max="8720" width="16.85546875" style="184" bestFit="1" customWidth="1"/>
    <col min="8721" max="8721" width="5.7109375" style="184" bestFit="1" customWidth="1"/>
    <col min="8722" max="8722" width="10.28515625" style="184" bestFit="1" customWidth="1"/>
    <col min="8723" max="8723" width="5.7109375" style="184" bestFit="1" customWidth="1"/>
    <col min="8724" max="8724" width="25.5703125" style="184" bestFit="1" customWidth="1"/>
    <col min="8725" max="8726" width="12.140625" style="184" bestFit="1" customWidth="1"/>
    <col min="8727" max="8728" width="12.42578125" style="184" bestFit="1" customWidth="1"/>
    <col min="8729" max="8729" width="10.42578125" style="184" bestFit="1" customWidth="1"/>
    <col min="8730" max="8960" width="9.140625" style="184"/>
    <col min="8961" max="8961" width="7" style="184" bestFit="1" customWidth="1"/>
    <col min="8962" max="8962" width="8.7109375" style="184" bestFit="1" customWidth="1"/>
    <col min="8963" max="8963" width="15.140625" style="184" bestFit="1" customWidth="1"/>
    <col min="8964" max="8964" width="12.85546875" style="184" bestFit="1" customWidth="1"/>
    <col min="8965" max="8965" width="18.7109375" style="184" bestFit="1" customWidth="1"/>
    <col min="8966" max="8966" width="7" style="184" bestFit="1" customWidth="1"/>
    <col min="8967" max="8967" width="11.28515625" style="184" bestFit="1" customWidth="1"/>
    <col min="8968" max="8969" width="8.85546875" style="184" bestFit="1" customWidth="1"/>
    <col min="8970" max="8970" width="6.42578125" style="184" bestFit="1" customWidth="1"/>
    <col min="8971" max="8971" width="6.140625" style="184" bestFit="1" customWidth="1"/>
    <col min="8972" max="8972" width="53" style="184" bestFit="1" customWidth="1"/>
    <col min="8973" max="8973" width="7.140625" style="184" bestFit="1" customWidth="1"/>
    <col min="8974" max="8974" width="40.85546875" style="184" bestFit="1" customWidth="1"/>
    <col min="8975" max="8975" width="5.7109375" style="184" bestFit="1" customWidth="1"/>
    <col min="8976" max="8976" width="16.85546875" style="184" bestFit="1" customWidth="1"/>
    <col min="8977" max="8977" width="5.7109375" style="184" bestFit="1" customWidth="1"/>
    <col min="8978" max="8978" width="10.28515625" style="184" bestFit="1" customWidth="1"/>
    <col min="8979" max="8979" width="5.7109375" style="184" bestFit="1" customWidth="1"/>
    <col min="8980" max="8980" width="25.5703125" style="184" bestFit="1" customWidth="1"/>
    <col min="8981" max="8982" width="12.140625" style="184" bestFit="1" customWidth="1"/>
    <col min="8983" max="8984" width="12.42578125" style="184" bestFit="1" customWidth="1"/>
    <col min="8985" max="8985" width="10.42578125" style="184" bestFit="1" customWidth="1"/>
    <col min="8986" max="9216" width="9.140625" style="184"/>
    <col min="9217" max="9217" width="7" style="184" bestFit="1" customWidth="1"/>
    <col min="9218" max="9218" width="8.7109375" style="184" bestFit="1" customWidth="1"/>
    <col min="9219" max="9219" width="15.140625" style="184" bestFit="1" customWidth="1"/>
    <col min="9220" max="9220" width="12.85546875" style="184" bestFit="1" customWidth="1"/>
    <col min="9221" max="9221" width="18.7109375" style="184" bestFit="1" customWidth="1"/>
    <col min="9222" max="9222" width="7" style="184" bestFit="1" customWidth="1"/>
    <col min="9223" max="9223" width="11.28515625" style="184" bestFit="1" customWidth="1"/>
    <col min="9224" max="9225" width="8.85546875" style="184" bestFit="1" customWidth="1"/>
    <col min="9226" max="9226" width="6.42578125" style="184" bestFit="1" customWidth="1"/>
    <col min="9227" max="9227" width="6.140625" style="184" bestFit="1" customWidth="1"/>
    <col min="9228" max="9228" width="53" style="184" bestFit="1" customWidth="1"/>
    <col min="9229" max="9229" width="7.140625" style="184" bestFit="1" customWidth="1"/>
    <col min="9230" max="9230" width="40.85546875" style="184" bestFit="1" customWidth="1"/>
    <col min="9231" max="9231" width="5.7109375" style="184" bestFit="1" customWidth="1"/>
    <col min="9232" max="9232" width="16.85546875" style="184" bestFit="1" customWidth="1"/>
    <col min="9233" max="9233" width="5.7109375" style="184" bestFit="1" customWidth="1"/>
    <col min="9234" max="9234" width="10.28515625" style="184" bestFit="1" customWidth="1"/>
    <col min="9235" max="9235" width="5.7109375" style="184" bestFit="1" customWidth="1"/>
    <col min="9236" max="9236" width="25.5703125" style="184" bestFit="1" customWidth="1"/>
    <col min="9237" max="9238" width="12.140625" style="184" bestFit="1" customWidth="1"/>
    <col min="9239" max="9240" width="12.42578125" style="184" bestFit="1" customWidth="1"/>
    <col min="9241" max="9241" width="10.42578125" style="184" bestFit="1" customWidth="1"/>
    <col min="9242" max="9472" width="9.140625" style="184"/>
    <col min="9473" max="9473" width="7" style="184" bestFit="1" customWidth="1"/>
    <col min="9474" max="9474" width="8.7109375" style="184" bestFit="1" customWidth="1"/>
    <col min="9475" max="9475" width="15.140625" style="184" bestFit="1" customWidth="1"/>
    <col min="9476" max="9476" width="12.85546875" style="184" bestFit="1" customWidth="1"/>
    <col min="9477" max="9477" width="18.7109375" style="184" bestFit="1" customWidth="1"/>
    <col min="9478" max="9478" width="7" style="184" bestFit="1" customWidth="1"/>
    <col min="9479" max="9479" width="11.28515625" style="184" bestFit="1" customWidth="1"/>
    <col min="9480" max="9481" width="8.85546875" style="184" bestFit="1" customWidth="1"/>
    <col min="9482" max="9482" width="6.42578125" style="184" bestFit="1" customWidth="1"/>
    <col min="9483" max="9483" width="6.140625" style="184" bestFit="1" customWidth="1"/>
    <col min="9484" max="9484" width="53" style="184" bestFit="1" customWidth="1"/>
    <col min="9485" max="9485" width="7.140625" style="184" bestFit="1" customWidth="1"/>
    <col min="9486" max="9486" width="40.85546875" style="184" bestFit="1" customWidth="1"/>
    <col min="9487" max="9487" width="5.7109375" style="184" bestFit="1" customWidth="1"/>
    <col min="9488" max="9488" width="16.85546875" style="184" bestFit="1" customWidth="1"/>
    <col min="9489" max="9489" width="5.7109375" style="184" bestFit="1" customWidth="1"/>
    <col min="9490" max="9490" width="10.28515625" style="184" bestFit="1" customWidth="1"/>
    <col min="9491" max="9491" width="5.7109375" style="184" bestFit="1" customWidth="1"/>
    <col min="9492" max="9492" width="25.5703125" style="184" bestFit="1" customWidth="1"/>
    <col min="9493" max="9494" width="12.140625" style="184" bestFit="1" customWidth="1"/>
    <col min="9495" max="9496" width="12.42578125" style="184" bestFit="1" customWidth="1"/>
    <col min="9497" max="9497" width="10.42578125" style="184" bestFit="1" customWidth="1"/>
    <col min="9498" max="9728" width="9.140625" style="184"/>
    <col min="9729" max="9729" width="7" style="184" bestFit="1" customWidth="1"/>
    <col min="9730" max="9730" width="8.7109375" style="184" bestFit="1" customWidth="1"/>
    <col min="9731" max="9731" width="15.140625" style="184" bestFit="1" customWidth="1"/>
    <col min="9732" max="9732" width="12.85546875" style="184" bestFit="1" customWidth="1"/>
    <col min="9733" max="9733" width="18.7109375" style="184" bestFit="1" customWidth="1"/>
    <col min="9734" max="9734" width="7" style="184" bestFit="1" customWidth="1"/>
    <col min="9735" max="9735" width="11.28515625" style="184" bestFit="1" customWidth="1"/>
    <col min="9736" max="9737" width="8.85546875" style="184" bestFit="1" customWidth="1"/>
    <col min="9738" max="9738" width="6.42578125" style="184" bestFit="1" customWidth="1"/>
    <col min="9739" max="9739" width="6.140625" style="184" bestFit="1" customWidth="1"/>
    <col min="9740" max="9740" width="53" style="184" bestFit="1" customWidth="1"/>
    <col min="9741" max="9741" width="7.140625" style="184" bestFit="1" customWidth="1"/>
    <col min="9742" max="9742" width="40.85546875" style="184" bestFit="1" customWidth="1"/>
    <col min="9743" max="9743" width="5.7109375" style="184" bestFit="1" customWidth="1"/>
    <col min="9744" max="9744" width="16.85546875" style="184" bestFit="1" customWidth="1"/>
    <col min="9745" max="9745" width="5.7109375" style="184" bestFit="1" customWidth="1"/>
    <col min="9746" max="9746" width="10.28515625" style="184" bestFit="1" customWidth="1"/>
    <col min="9747" max="9747" width="5.7109375" style="184" bestFit="1" customWidth="1"/>
    <col min="9748" max="9748" width="25.5703125" style="184" bestFit="1" customWidth="1"/>
    <col min="9749" max="9750" width="12.140625" style="184" bestFit="1" customWidth="1"/>
    <col min="9751" max="9752" width="12.42578125" style="184" bestFit="1" customWidth="1"/>
    <col min="9753" max="9753" width="10.42578125" style="184" bestFit="1" customWidth="1"/>
    <col min="9754" max="9984" width="9.140625" style="184"/>
    <col min="9985" max="9985" width="7" style="184" bestFit="1" customWidth="1"/>
    <col min="9986" max="9986" width="8.7109375" style="184" bestFit="1" customWidth="1"/>
    <col min="9987" max="9987" width="15.140625" style="184" bestFit="1" customWidth="1"/>
    <col min="9988" max="9988" width="12.85546875" style="184" bestFit="1" customWidth="1"/>
    <col min="9989" max="9989" width="18.7109375" style="184" bestFit="1" customWidth="1"/>
    <col min="9990" max="9990" width="7" style="184" bestFit="1" customWidth="1"/>
    <col min="9991" max="9991" width="11.28515625" style="184" bestFit="1" customWidth="1"/>
    <col min="9992" max="9993" width="8.85546875" style="184" bestFit="1" customWidth="1"/>
    <col min="9994" max="9994" width="6.42578125" style="184" bestFit="1" customWidth="1"/>
    <col min="9995" max="9995" width="6.140625" style="184" bestFit="1" customWidth="1"/>
    <col min="9996" max="9996" width="53" style="184" bestFit="1" customWidth="1"/>
    <col min="9997" max="9997" width="7.140625" style="184" bestFit="1" customWidth="1"/>
    <col min="9998" max="9998" width="40.85546875" style="184" bestFit="1" customWidth="1"/>
    <col min="9999" max="9999" width="5.7109375" style="184" bestFit="1" customWidth="1"/>
    <col min="10000" max="10000" width="16.85546875" style="184" bestFit="1" customWidth="1"/>
    <col min="10001" max="10001" width="5.7109375" style="184" bestFit="1" customWidth="1"/>
    <col min="10002" max="10002" width="10.28515625" style="184" bestFit="1" customWidth="1"/>
    <col min="10003" max="10003" width="5.7109375" style="184" bestFit="1" customWidth="1"/>
    <col min="10004" max="10004" width="25.5703125" style="184" bestFit="1" customWidth="1"/>
    <col min="10005" max="10006" width="12.140625" style="184" bestFit="1" customWidth="1"/>
    <col min="10007" max="10008" width="12.42578125" style="184" bestFit="1" customWidth="1"/>
    <col min="10009" max="10009" width="10.42578125" style="184" bestFit="1" customWidth="1"/>
    <col min="10010" max="10240" width="9.140625" style="184"/>
    <col min="10241" max="10241" width="7" style="184" bestFit="1" customWidth="1"/>
    <col min="10242" max="10242" width="8.7109375" style="184" bestFit="1" customWidth="1"/>
    <col min="10243" max="10243" width="15.140625" style="184" bestFit="1" customWidth="1"/>
    <col min="10244" max="10244" width="12.85546875" style="184" bestFit="1" customWidth="1"/>
    <col min="10245" max="10245" width="18.7109375" style="184" bestFit="1" customWidth="1"/>
    <col min="10246" max="10246" width="7" style="184" bestFit="1" customWidth="1"/>
    <col min="10247" max="10247" width="11.28515625" style="184" bestFit="1" customWidth="1"/>
    <col min="10248" max="10249" width="8.85546875" style="184" bestFit="1" customWidth="1"/>
    <col min="10250" max="10250" width="6.42578125" style="184" bestFit="1" customWidth="1"/>
    <col min="10251" max="10251" width="6.140625" style="184" bestFit="1" customWidth="1"/>
    <col min="10252" max="10252" width="53" style="184" bestFit="1" customWidth="1"/>
    <col min="10253" max="10253" width="7.140625" style="184" bestFit="1" customWidth="1"/>
    <col min="10254" max="10254" width="40.85546875" style="184" bestFit="1" customWidth="1"/>
    <col min="10255" max="10255" width="5.7109375" style="184" bestFit="1" customWidth="1"/>
    <col min="10256" max="10256" width="16.85546875" style="184" bestFit="1" customWidth="1"/>
    <col min="10257" max="10257" width="5.7109375" style="184" bestFit="1" customWidth="1"/>
    <col min="10258" max="10258" width="10.28515625" style="184" bestFit="1" customWidth="1"/>
    <col min="10259" max="10259" width="5.7109375" style="184" bestFit="1" customWidth="1"/>
    <col min="10260" max="10260" width="25.5703125" style="184" bestFit="1" customWidth="1"/>
    <col min="10261" max="10262" width="12.140625" style="184" bestFit="1" customWidth="1"/>
    <col min="10263" max="10264" width="12.42578125" style="184" bestFit="1" customWidth="1"/>
    <col min="10265" max="10265" width="10.42578125" style="184" bestFit="1" customWidth="1"/>
    <col min="10266" max="10496" width="9.140625" style="184"/>
    <col min="10497" max="10497" width="7" style="184" bestFit="1" customWidth="1"/>
    <col min="10498" max="10498" width="8.7109375" style="184" bestFit="1" customWidth="1"/>
    <col min="10499" max="10499" width="15.140625" style="184" bestFit="1" customWidth="1"/>
    <col min="10500" max="10500" width="12.85546875" style="184" bestFit="1" customWidth="1"/>
    <col min="10501" max="10501" width="18.7109375" style="184" bestFit="1" customWidth="1"/>
    <col min="10502" max="10502" width="7" style="184" bestFit="1" customWidth="1"/>
    <col min="10503" max="10503" width="11.28515625" style="184" bestFit="1" customWidth="1"/>
    <col min="10504" max="10505" width="8.85546875" style="184" bestFit="1" customWidth="1"/>
    <col min="10506" max="10506" width="6.42578125" style="184" bestFit="1" customWidth="1"/>
    <col min="10507" max="10507" width="6.140625" style="184" bestFit="1" customWidth="1"/>
    <col min="10508" max="10508" width="53" style="184" bestFit="1" customWidth="1"/>
    <col min="10509" max="10509" width="7.140625" style="184" bestFit="1" customWidth="1"/>
    <col min="10510" max="10510" width="40.85546875" style="184" bestFit="1" customWidth="1"/>
    <col min="10511" max="10511" width="5.7109375" style="184" bestFit="1" customWidth="1"/>
    <col min="10512" max="10512" width="16.85546875" style="184" bestFit="1" customWidth="1"/>
    <col min="10513" max="10513" width="5.7109375" style="184" bestFit="1" customWidth="1"/>
    <col min="10514" max="10514" width="10.28515625" style="184" bestFit="1" customWidth="1"/>
    <col min="10515" max="10515" width="5.7109375" style="184" bestFit="1" customWidth="1"/>
    <col min="10516" max="10516" width="25.5703125" style="184" bestFit="1" customWidth="1"/>
    <col min="10517" max="10518" width="12.140625" style="184" bestFit="1" customWidth="1"/>
    <col min="10519" max="10520" width="12.42578125" style="184" bestFit="1" customWidth="1"/>
    <col min="10521" max="10521" width="10.42578125" style="184" bestFit="1" customWidth="1"/>
    <col min="10522" max="10752" width="9.140625" style="184"/>
    <col min="10753" max="10753" width="7" style="184" bestFit="1" customWidth="1"/>
    <col min="10754" max="10754" width="8.7109375" style="184" bestFit="1" customWidth="1"/>
    <col min="10755" max="10755" width="15.140625" style="184" bestFit="1" customWidth="1"/>
    <col min="10756" max="10756" width="12.85546875" style="184" bestFit="1" customWidth="1"/>
    <col min="10757" max="10757" width="18.7109375" style="184" bestFit="1" customWidth="1"/>
    <col min="10758" max="10758" width="7" style="184" bestFit="1" customWidth="1"/>
    <col min="10759" max="10759" width="11.28515625" style="184" bestFit="1" customWidth="1"/>
    <col min="10760" max="10761" width="8.85546875" style="184" bestFit="1" customWidth="1"/>
    <col min="10762" max="10762" width="6.42578125" style="184" bestFit="1" customWidth="1"/>
    <col min="10763" max="10763" width="6.140625" style="184" bestFit="1" customWidth="1"/>
    <col min="10764" max="10764" width="53" style="184" bestFit="1" customWidth="1"/>
    <col min="10765" max="10765" width="7.140625" style="184" bestFit="1" customWidth="1"/>
    <col min="10766" max="10766" width="40.85546875" style="184" bestFit="1" customWidth="1"/>
    <col min="10767" max="10767" width="5.7109375" style="184" bestFit="1" customWidth="1"/>
    <col min="10768" max="10768" width="16.85546875" style="184" bestFit="1" customWidth="1"/>
    <col min="10769" max="10769" width="5.7109375" style="184" bestFit="1" customWidth="1"/>
    <col min="10770" max="10770" width="10.28515625" style="184" bestFit="1" customWidth="1"/>
    <col min="10771" max="10771" width="5.7109375" style="184" bestFit="1" customWidth="1"/>
    <col min="10772" max="10772" width="25.5703125" style="184" bestFit="1" customWidth="1"/>
    <col min="10773" max="10774" width="12.140625" style="184" bestFit="1" customWidth="1"/>
    <col min="10775" max="10776" width="12.42578125" style="184" bestFit="1" customWidth="1"/>
    <col min="10777" max="10777" width="10.42578125" style="184" bestFit="1" customWidth="1"/>
    <col min="10778" max="11008" width="9.140625" style="184"/>
    <col min="11009" max="11009" width="7" style="184" bestFit="1" customWidth="1"/>
    <col min="11010" max="11010" width="8.7109375" style="184" bestFit="1" customWidth="1"/>
    <col min="11011" max="11011" width="15.140625" style="184" bestFit="1" customWidth="1"/>
    <col min="11012" max="11012" width="12.85546875" style="184" bestFit="1" customWidth="1"/>
    <col min="11013" max="11013" width="18.7109375" style="184" bestFit="1" customWidth="1"/>
    <col min="11014" max="11014" width="7" style="184" bestFit="1" customWidth="1"/>
    <col min="11015" max="11015" width="11.28515625" style="184" bestFit="1" customWidth="1"/>
    <col min="11016" max="11017" width="8.85546875" style="184" bestFit="1" customWidth="1"/>
    <col min="11018" max="11018" width="6.42578125" style="184" bestFit="1" customWidth="1"/>
    <col min="11019" max="11019" width="6.140625" style="184" bestFit="1" customWidth="1"/>
    <col min="11020" max="11020" width="53" style="184" bestFit="1" customWidth="1"/>
    <col min="11021" max="11021" width="7.140625" style="184" bestFit="1" customWidth="1"/>
    <col min="11022" max="11022" width="40.85546875" style="184" bestFit="1" customWidth="1"/>
    <col min="11023" max="11023" width="5.7109375" style="184" bestFit="1" customWidth="1"/>
    <col min="11024" max="11024" width="16.85546875" style="184" bestFit="1" customWidth="1"/>
    <col min="11025" max="11025" width="5.7109375" style="184" bestFit="1" customWidth="1"/>
    <col min="11026" max="11026" width="10.28515625" style="184" bestFit="1" customWidth="1"/>
    <col min="11027" max="11027" width="5.7109375" style="184" bestFit="1" customWidth="1"/>
    <col min="11028" max="11028" width="25.5703125" style="184" bestFit="1" customWidth="1"/>
    <col min="11029" max="11030" width="12.140625" style="184" bestFit="1" customWidth="1"/>
    <col min="11031" max="11032" width="12.42578125" style="184" bestFit="1" customWidth="1"/>
    <col min="11033" max="11033" width="10.42578125" style="184" bestFit="1" customWidth="1"/>
    <col min="11034" max="11264" width="9.140625" style="184"/>
    <col min="11265" max="11265" width="7" style="184" bestFit="1" customWidth="1"/>
    <col min="11266" max="11266" width="8.7109375" style="184" bestFit="1" customWidth="1"/>
    <col min="11267" max="11267" width="15.140625" style="184" bestFit="1" customWidth="1"/>
    <col min="11268" max="11268" width="12.85546875" style="184" bestFit="1" customWidth="1"/>
    <col min="11269" max="11269" width="18.7109375" style="184" bestFit="1" customWidth="1"/>
    <col min="11270" max="11270" width="7" style="184" bestFit="1" customWidth="1"/>
    <col min="11271" max="11271" width="11.28515625" style="184" bestFit="1" customWidth="1"/>
    <col min="11272" max="11273" width="8.85546875" style="184" bestFit="1" customWidth="1"/>
    <col min="11274" max="11274" width="6.42578125" style="184" bestFit="1" customWidth="1"/>
    <col min="11275" max="11275" width="6.140625" style="184" bestFit="1" customWidth="1"/>
    <col min="11276" max="11276" width="53" style="184" bestFit="1" customWidth="1"/>
    <col min="11277" max="11277" width="7.140625" style="184" bestFit="1" customWidth="1"/>
    <col min="11278" max="11278" width="40.85546875" style="184" bestFit="1" customWidth="1"/>
    <col min="11279" max="11279" width="5.7109375" style="184" bestFit="1" customWidth="1"/>
    <col min="11280" max="11280" width="16.85546875" style="184" bestFit="1" customWidth="1"/>
    <col min="11281" max="11281" width="5.7109375" style="184" bestFit="1" customWidth="1"/>
    <col min="11282" max="11282" width="10.28515625" style="184" bestFit="1" customWidth="1"/>
    <col min="11283" max="11283" width="5.7109375" style="184" bestFit="1" customWidth="1"/>
    <col min="11284" max="11284" width="25.5703125" style="184" bestFit="1" customWidth="1"/>
    <col min="11285" max="11286" width="12.140625" style="184" bestFit="1" customWidth="1"/>
    <col min="11287" max="11288" width="12.42578125" style="184" bestFit="1" customWidth="1"/>
    <col min="11289" max="11289" width="10.42578125" style="184" bestFit="1" customWidth="1"/>
    <col min="11290" max="11520" width="9.140625" style="184"/>
    <col min="11521" max="11521" width="7" style="184" bestFit="1" customWidth="1"/>
    <col min="11522" max="11522" width="8.7109375" style="184" bestFit="1" customWidth="1"/>
    <col min="11523" max="11523" width="15.140625" style="184" bestFit="1" customWidth="1"/>
    <col min="11524" max="11524" width="12.85546875" style="184" bestFit="1" customWidth="1"/>
    <col min="11525" max="11525" width="18.7109375" style="184" bestFit="1" customWidth="1"/>
    <col min="11526" max="11526" width="7" style="184" bestFit="1" customWidth="1"/>
    <col min="11527" max="11527" width="11.28515625" style="184" bestFit="1" customWidth="1"/>
    <col min="11528" max="11529" width="8.85546875" style="184" bestFit="1" customWidth="1"/>
    <col min="11530" max="11530" width="6.42578125" style="184" bestFit="1" customWidth="1"/>
    <col min="11531" max="11531" width="6.140625" style="184" bestFit="1" customWidth="1"/>
    <col min="11532" max="11532" width="53" style="184" bestFit="1" customWidth="1"/>
    <col min="11533" max="11533" width="7.140625" style="184" bestFit="1" customWidth="1"/>
    <col min="11534" max="11534" width="40.85546875" style="184" bestFit="1" customWidth="1"/>
    <col min="11535" max="11535" width="5.7109375" style="184" bestFit="1" customWidth="1"/>
    <col min="11536" max="11536" width="16.85546875" style="184" bestFit="1" customWidth="1"/>
    <col min="11537" max="11537" width="5.7109375" style="184" bestFit="1" customWidth="1"/>
    <col min="11538" max="11538" width="10.28515625" style="184" bestFit="1" customWidth="1"/>
    <col min="11539" max="11539" width="5.7109375" style="184" bestFit="1" customWidth="1"/>
    <col min="11540" max="11540" width="25.5703125" style="184" bestFit="1" customWidth="1"/>
    <col min="11541" max="11542" width="12.140625" style="184" bestFit="1" customWidth="1"/>
    <col min="11543" max="11544" width="12.42578125" style="184" bestFit="1" customWidth="1"/>
    <col min="11545" max="11545" width="10.42578125" style="184" bestFit="1" customWidth="1"/>
    <col min="11546" max="11776" width="9.140625" style="184"/>
    <col min="11777" max="11777" width="7" style="184" bestFit="1" customWidth="1"/>
    <col min="11778" max="11778" width="8.7109375" style="184" bestFit="1" customWidth="1"/>
    <col min="11779" max="11779" width="15.140625" style="184" bestFit="1" customWidth="1"/>
    <col min="11780" max="11780" width="12.85546875" style="184" bestFit="1" customWidth="1"/>
    <col min="11781" max="11781" width="18.7109375" style="184" bestFit="1" customWidth="1"/>
    <col min="11782" max="11782" width="7" style="184" bestFit="1" customWidth="1"/>
    <col min="11783" max="11783" width="11.28515625" style="184" bestFit="1" customWidth="1"/>
    <col min="11784" max="11785" width="8.85546875" style="184" bestFit="1" customWidth="1"/>
    <col min="11786" max="11786" width="6.42578125" style="184" bestFit="1" customWidth="1"/>
    <col min="11787" max="11787" width="6.140625" style="184" bestFit="1" customWidth="1"/>
    <col min="11788" max="11788" width="53" style="184" bestFit="1" customWidth="1"/>
    <col min="11789" max="11789" width="7.140625" style="184" bestFit="1" customWidth="1"/>
    <col min="11790" max="11790" width="40.85546875" style="184" bestFit="1" customWidth="1"/>
    <col min="11791" max="11791" width="5.7109375" style="184" bestFit="1" customWidth="1"/>
    <col min="11792" max="11792" width="16.85546875" style="184" bestFit="1" customWidth="1"/>
    <col min="11793" max="11793" width="5.7109375" style="184" bestFit="1" customWidth="1"/>
    <col min="11794" max="11794" width="10.28515625" style="184" bestFit="1" customWidth="1"/>
    <col min="11795" max="11795" width="5.7109375" style="184" bestFit="1" customWidth="1"/>
    <col min="11796" max="11796" width="25.5703125" style="184" bestFit="1" customWidth="1"/>
    <col min="11797" max="11798" width="12.140625" style="184" bestFit="1" customWidth="1"/>
    <col min="11799" max="11800" width="12.42578125" style="184" bestFit="1" customWidth="1"/>
    <col min="11801" max="11801" width="10.42578125" style="184" bestFit="1" customWidth="1"/>
    <col min="11802" max="12032" width="9.140625" style="184"/>
    <col min="12033" max="12033" width="7" style="184" bestFit="1" customWidth="1"/>
    <col min="12034" max="12034" width="8.7109375" style="184" bestFit="1" customWidth="1"/>
    <col min="12035" max="12035" width="15.140625" style="184" bestFit="1" customWidth="1"/>
    <col min="12036" max="12036" width="12.85546875" style="184" bestFit="1" customWidth="1"/>
    <col min="12037" max="12037" width="18.7109375" style="184" bestFit="1" customWidth="1"/>
    <col min="12038" max="12038" width="7" style="184" bestFit="1" customWidth="1"/>
    <col min="12039" max="12039" width="11.28515625" style="184" bestFit="1" customWidth="1"/>
    <col min="12040" max="12041" width="8.85546875" style="184" bestFit="1" customWidth="1"/>
    <col min="12042" max="12042" width="6.42578125" style="184" bestFit="1" customWidth="1"/>
    <col min="12043" max="12043" width="6.140625" style="184" bestFit="1" customWidth="1"/>
    <col min="12044" max="12044" width="53" style="184" bestFit="1" customWidth="1"/>
    <col min="12045" max="12045" width="7.140625" style="184" bestFit="1" customWidth="1"/>
    <col min="12046" max="12046" width="40.85546875" style="184" bestFit="1" customWidth="1"/>
    <col min="12047" max="12047" width="5.7109375" style="184" bestFit="1" customWidth="1"/>
    <col min="12048" max="12048" width="16.85546875" style="184" bestFit="1" customWidth="1"/>
    <col min="12049" max="12049" width="5.7109375" style="184" bestFit="1" customWidth="1"/>
    <col min="12050" max="12050" width="10.28515625" style="184" bestFit="1" customWidth="1"/>
    <col min="12051" max="12051" width="5.7109375" style="184" bestFit="1" customWidth="1"/>
    <col min="12052" max="12052" width="25.5703125" style="184" bestFit="1" customWidth="1"/>
    <col min="12053" max="12054" width="12.140625" style="184" bestFit="1" customWidth="1"/>
    <col min="12055" max="12056" width="12.42578125" style="184" bestFit="1" customWidth="1"/>
    <col min="12057" max="12057" width="10.42578125" style="184" bestFit="1" customWidth="1"/>
    <col min="12058" max="12288" width="9.140625" style="184"/>
    <col min="12289" max="12289" width="7" style="184" bestFit="1" customWidth="1"/>
    <col min="12290" max="12290" width="8.7109375" style="184" bestFit="1" customWidth="1"/>
    <col min="12291" max="12291" width="15.140625" style="184" bestFit="1" customWidth="1"/>
    <col min="12292" max="12292" width="12.85546875" style="184" bestFit="1" customWidth="1"/>
    <col min="12293" max="12293" width="18.7109375" style="184" bestFit="1" customWidth="1"/>
    <col min="12294" max="12294" width="7" style="184" bestFit="1" customWidth="1"/>
    <col min="12295" max="12295" width="11.28515625" style="184" bestFit="1" customWidth="1"/>
    <col min="12296" max="12297" width="8.85546875" style="184" bestFit="1" customWidth="1"/>
    <col min="12298" max="12298" width="6.42578125" style="184" bestFit="1" customWidth="1"/>
    <col min="12299" max="12299" width="6.140625" style="184" bestFit="1" customWidth="1"/>
    <col min="12300" max="12300" width="53" style="184" bestFit="1" customWidth="1"/>
    <col min="12301" max="12301" width="7.140625" style="184" bestFit="1" customWidth="1"/>
    <col min="12302" max="12302" width="40.85546875" style="184" bestFit="1" customWidth="1"/>
    <col min="12303" max="12303" width="5.7109375" style="184" bestFit="1" customWidth="1"/>
    <col min="12304" max="12304" width="16.85546875" style="184" bestFit="1" customWidth="1"/>
    <col min="12305" max="12305" width="5.7109375" style="184" bestFit="1" customWidth="1"/>
    <col min="12306" max="12306" width="10.28515625" style="184" bestFit="1" customWidth="1"/>
    <col min="12307" max="12307" width="5.7109375" style="184" bestFit="1" customWidth="1"/>
    <col min="12308" max="12308" width="25.5703125" style="184" bestFit="1" customWidth="1"/>
    <col min="12309" max="12310" width="12.140625" style="184" bestFit="1" customWidth="1"/>
    <col min="12311" max="12312" width="12.42578125" style="184" bestFit="1" customWidth="1"/>
    <col min="12313" max="12313" width="10.42578125" style="184" bestFit="1" customWidth="1"/>
    <col min="12314" max="12544" width="9.140625" style="184"/>
    <col min="12545" max="12545" width="7" style="184" bestFit="1" customWidth="1"/>
    <col min="12546" max="12546" width="8.7109375" style="184" bestFit="1" customWidth="1"/>
    <col min="12547" max="12547" width="15.140625" style="184" bestFit="1" customWidth="1"/>
    <col min="12548" max="12548" width="12.85546875" style="184" bestFit="1" customWidth="1"/>
    <col min="12549" max="12549" width="18.7109375" style="184" bestFit="1" customWidth="1"/>
    <col min="12550" max="12550" width="7" style="184" bestFit="1" customWidth="1"/>
    <col min="12551" max="12551" width="11.28515625" style="184" bestFit="1" customWidth="1"/>
    <col min="12552" max="12553" width="8.85546875" style="184" bestFit="1" customWidth="1"/>
    <col min="12554" max="12554" width="6.42578125" style="184" bestFit="1" customWidth="1"/>
    <col min="12555" max="12555" width="6.140625" style="184" bestFit="1" customWidth="1"/>
    <col min="12556" max="12556" width="53" style="184" bestFit="1" customWidth="1"/>
    <col min="12557" max="12557" width="7.140625" style="184" bestFit="1" customWidth="1"/>
    <col min="12558" max="12558" width="40.85546875" style="184" bestFit="1" customWidth="1"/>
    <col min="12559" max="12559" width="5.7109375" style="184" bestFit="1" customWidth="1"/>
    <col min="12560" max="12560" width="16.85546875" style="184" bestFit="1" customWidth="1"/>
    <col min="12561" max="12561" width="5.7109375" style="184" bestFit="1" customWidth="1"/>
    <col min="12562" max="12562" width="10.28515625" style="184" bestFit="1" customWidth="1"/>
    <col min="12563" max="12563" width="5.7109375" style="184" bestFit="1" customWidth="1"/>
    <col min="12564" max="12564" width="25.5703125" style="184" bestFit="1" customWidth="1"/>
    <col min="12565" max="12566" width="12.140625" style="184" bestFit="1" customWidth="1"/>
    <col min="12567" max="12568" width="12.42578125" style="184" bestFit="1" customWidth="1"/>
    <col min="12569" max="12569" width="10.42578125" style="184" bestFit="1" customWidth="1"/>
    <col min="12570" max="12800" width="9.140625" style="184"/>
    <col min="12801" max="12801" width="7" style="184" bestFit="1" customWidth="1"/>
    <col min="12802" max="12802" width="8.7109375" style="184" bestFit="1" customWidth="1"/>
    <col min="12803" max="12803" width="15.140625" style="184" bestFit="1" customWidth="1"/>
    <col min="12804" max="12804" width="12.85546875" style="184" bestFit="1" customWidth="1"/>
    <col min="12805" max="12805" width="18.7109375" style="184" bestFit="1" customWidth="1"/>
    <col min="12806" max="12806" width="7" style="184" bestFit="1" customWidth="1"/>
    <col min="12807" max="12807" width="11.28515625" style="184" bestFit="1" customWidth="1"/>
    <col min="12808" max="12809" width="8.85546875" style="184" bestFit="1" customWidth="1"/>
    <col min="12810" max="12810" width="6.42578125" style="184" bestFit="1" customWidth="1"/>
    <col min="12811" max="12811" width="6.140625" style="184" bestFit="1" customWidth="1"/>
    <col min="12812" max="12812" width="53" style="184" bestFit="1" customWidth="1"/>
    <col min="12813" max="12813" width="7.140625" style="184" bestFit="1" customWidth="1"/>
    <col min="12814" max="12814" width="40.85546875" style="184" bestFit="1" customWidth="1"/>
    <col min="12815" max="12815" width="5.7109375" style="184" bestFit="1" customWidth="1"/>
    <col min="12816" max="12816" width="16.85546875" style="184" bestFit="1" customWidth="1"/>
    <col min="12817" max="12817" width="5.7109375" style="184" bestFit="1" customWidth="1"/>
    <col min="12818" max="12818" width="10.28515625" style="184" bestFit="1" customWidth="1"/>
    <col min="12819" max="12819" width="5.7109375" style="184" bestFit="1" customWidth="1"/>
    <col min="12820" max="12820" width="25.5703125" style="184" bestFit="1" customWidth="1"/>
    <col min="12821" max="12822" width="12.140625" style="184" bestFit="1" customWidth="1"/>
    <col min="12823" max="12824" width="12.42578125" style="184" bestFit="1" customWidth="1"/>
    <col min="12825" max="12825" width="10.42578125" style="184" bestFit="1" customWidth="1"/>
    <col min="12826" max="13056" width="9.140625" style="184"/>
    <col min="13057" max="13057" width="7" style="184" bestFit="1" customWidth="1"/>
    <col min="13058" max="13058" width="8.7109375" style="184" bestFit="1" customWidth="1"/>
    <col min="13059" max="13059" width="15.140625" style="184" bestFit="1" customWidth="1"/>
    <col min="13060" max="13060" width="12.85546875" style="184" bestFit="1" customWidth="1"/>
    <col min="13061" max="13061" width="18.7109375" style="184" bestFit="1" customWidth="1"/>
    <col min="13062" max="13062" width="7" style="184" bestFit="1" customWidth="1"/>
    <col min="13063" max="13063" width="11.28515625" style="184" bestFit="1" customWidth="1"/>
    <col min="13064" max="13065" width="8.85546875" style="184" bestFit="1" customWidth="1"/>
    <col min="13066" max="13066" width="6.42578125" style="184" bestFit="1" customWidth="1"/>
    <col min="13067" max="13067" width="6.140625" style="184" bestFit="1" customWidth="1"/>
    <col min="13068" max="13068" width="53" style="184" bestFit="1" customWidth="1"/>
    <col min="13069" max="13069" width="7.140625" style="184" bestFit="1" customWidth="1"/>
    <col min="13070" max="13070" width="40.85546875" style="184" bestFit="1" customWidth="1"/>
    <col min="13071" max="13071" width="5.7109375" style="184" bestFit="1" customWidth="1"/>
    <col min="13072" max="13072" width="16.85546875" style="184" bestFit="1" customWidth="1"/>
    <col min="13073" max="13073" width="5.7109375" style="184" bestFit="1" customWidth="1"/>
    <col min="13074" max="13074" width="10.28515625" style="184" bestFit="1" customWidth="1"/>
    <col min="13075" max="13075" width="5.7109375" style="184" bestFit="1" customWidth="1"/>
    <col min="13076" max="13076" width="25.5703125" style="184" bestFit="1" customWidth="1"/>
    <col min="13077" max="13078" width="12.140625" style="184" bestFit="1" customWidth="1"/>
    <col min="13079" max="13080" width="12.42578125" style="184" bestFit="1" customWidth="1"/>
    <col min="13081" max="13081" width="10.42578125" style="184" bestFit="1" customWidth="1"/>
    <col min="13082" max="13312" width="9.140625" style="184"/>
    <col min="13313" max="13313" width="7" style="184" bestFit="1" customWidth="1"/>
    <col min="13314" max="13314" width="8.7109375" style="184" bestFit="1" customWidth="1"/>
    <col min="13315" max="13315" width="15.140625" style="184" bestFit="1" customWidth="1"/>
    <col min="13316" max="13316" width="12.85546875" style="184" bestFit="1" customWidth="1"/>
    <col min="13317" max="13317" width="18.7109375" style="184" bestFit="1" customWidth="1"/>
    <col min="13318" max="13318" width="7" style="184" bestFit="1" customWidth="1"/>
    <col min="13319" max="13319" width="11.28515625" style="184" bestFit="1" customWidth="1"/>
    <col min="13320" max="13321" width="8.85546875" style="184" bestFit="1" customWidth="1"/>
    <col min="13322" max="13322" width="6.42578125" style="184" bestFit="1" customWidth="1"/>
    <col min="13323" max="13323" width="6.140625" style="184" bestFit="1" customWidth="1"/>
    <col min="13324" max="13324" width="53" style="184" bestFit="1" customWidth="1"/>
    <col min="13325" max="13325" width="7.140625" style="184" bestFit="1" customWidth="1"/>
    <col min="13326" max="13326" width="40.85546875" style="184" bestFit="1" customWidth="1"/>
    <col min="13327" max="13327" width="5.7109375" style="184" bestFit="1" customWidth="1"/>
    <col min="13328" max="13328" width="16.85546875" style="184" bestFit="1" customWidth="1"/>
    <col min="13329" max="13329" width="5.7109375" style="184" bestFit="1" customWidth="1"/>
    <col min="13330" max="13330" width="10.28515625" style="184" bestFit="1" customWidth="1"/>
    <col min="13331" max="13331" width="5.7109375" style="184" bestFit="1" customWidth="1"/>
    <col min="13332" max="13332" width="25.5703125" style="184" bestFit="1" customWidth="1"/>
    <col min="13333" max="13334" width="12.140625" style="184" bestFit="1" customWidth="1"/>
    <col min="13335" max="13336" width="12.42578125" style="184" bestFit="1" customWidth="1"/>
    <col min="13337" max="13337" width="10.42578125" style="184" bestFit="1" customWidth="1"/>
    <col min="13338" max="13568" width="9.140625" style="184"/>
    <col min="13569" max="13569" width="7" style="184" bestFit="1" customWidth="1"/>
    <col min="13570" max="13570" width="8.7109375" style="184" bestFit="1" customWidth="1"/>
    <col min="13571" max="13571" width="15.140625" style="184" bestFit="1" customWidth="1"/>
    <col min="13572" max="13572" width="12.85546875" style="184" bestFit="1" customWidth="1"/>
    <col min="13573" max="13573" width="18.7109375" style="184" bestFit="1" customWidth="1"/>
    <col min="13574" max="13574" width="7" style="184" bestFit="1" customWidth="1"/>
    <col min="13575" max="13575" width="11.28515625" style="184" bestFit="1" customWidth="1"/>
    <col min="13576" max="13577" width="8.85546875" style="184" bestFit="1" customWidth="1"/>
    <col min="13578" max="13578" width="6.42578125" style="184" bestFit="1" customWidth="1"/>
    <col min="13579" max="13579" width="6.140625" style="184" bestFit="1" customWidth="1"/>
    <col min="13580" max="13580" width="53" style="184" bestFit="1" customWidth="1"/>
    <col min="13581" max="13581" width="7.140625" style="184" bestFit="1" customWidth="1"/>
    <col min="13582" max="13582" width="40.85546875" style="184" bestFit="1" customWidth="1"/>
    <col min="13583" max="13583" width="5.7109375" style="184" bestFit="1" customWidth="1"/>
    <col min="13584" max="13584" width="16.85546875" style="184" bestFit="1" customWidth="1"/>
    <col min="13585" max="13585" width="5.7109375" style="184" bestFit="1" customWidth="1"/>
    <col min="13586" max="13586" width="10.28515625" style="184" bestFit="1" customWidth="1"/>
    <col min="13587" max="13587" width="5.7109375" style="184" bestFit="1" customWidth="1"/>
    <col min="13588" max="13588" width="25.5703125" style="184" bestFit="1" customWidth="1"/>
    <col min="13589" max="13590" width="12.140625" style="184" bestFit="1" customWidth="1"/>
    <col min="13591" max="13592" width="12.42578125" style="184" bestFit="1" customWidth="1"/>
    <col min="13593" max="13593" width="10.42578125" style="184" bestFit="1" customWidth="1"/>
    <col min="13594" max="13824" width="9.140625" style="184"/>
    <col min="13825" max="13825" width="7" style="184" bestFit="1" customWidth="1"/>
    <col min="13826" max="13826" width="8.7109375" style="184" bestFit="1" customWidth="1"/>
    <col min="13827" max="13827" width="15.140625" style="184" bestFit="1" customWidth="1"/>
    <col min="13828" max="13828" width="12.85546875" style="184" bestFit="1" customWidth="1"/>
    <col min="13829" max="13829" width="18.7109375" style="184" bestFit="1" customWidth="1"/>
    <col min="13830" max="13830" width="7" style="184" bestFit="1" customWidth="1"/>
    <col min="13831" max="13831" width="11.28515625" style="184" bestFit="1" customWidth="1"/>
    <col min="13832" max="13833" width="8.85546875" style="184" bestFit="1" customWidth="1"/>
    <col min="13834" max="13834" width="6.42578125" style="184" bestFit="1" customWidth="1"/>
    <col min="13835" max="13835" width="6.140625" style="184" bestFit="1" customWidth="1"/>
    <col min="13836" max="13836" width="53" style="184" bestFit="1" customWidth="1"/>
    <col min="13837" max="13837" width="7.140625" style="184" bestFit="1" customWidth="1"/>
    <col min="13838" max="13838" width="40.85546875" style="184" bestFit="1" customWidth="1"/>
    <col min="13839" max="13839" width="5.7109375" style="184" bestFit="1" customWidth="1"/>
    <col min="13840" max="13840" width="16.85546875" style="184" bestFit="1" customWidth="1"/>
    <col min="13841" max="13841" width="5.7109375" style="184" bestFit="1" customWidth="1"/>
    <col min="13842" max="13842" width="10.28515625" style="184" bestFit="1" customWidth="1"/>
    <col min="13843" max="13843" width="5.7109375" style="184" bestFit="1" customWidth="1"/>
    <col min="13844" max="13844" width="25.5703125" style="184" bestFit="1" customWidth="1"/>
    <col min="13845" max="13846" width="12.140625" style="184" bestFit="1" customWidth="1"/>
    <col min="13847" max="13848" width="12.42578125" style="184" bestFit="1" customWidth="1"/>
    <col min="13849" max="13849" width="10.42578125" style="184" bestFit="1" customWidth="1"/>
    <col min="13850" max="14080" width="9.140625" style="184"/>
    <col min="14081" max="14081" width="7" style="184" bestFit="1" customWidth="1"/>
    <col min="14082" max="14082" width="8.7109375" style="184" bestFit="1" customWidth="1"/>
    <col min="14083" max="14083" width="15.140625" style="184" bestFit="1" customWidth="1"/>
    <col min="14084" max="14084" width="12.85546875" style="184" bestFit="1" customWidth="1"/>
    <col min="14085" max="14085" width="18.7109375" style="184" bestFit="1" customWidth="1"/>
    <col min="14086" max="14086" width="7" style="184" bestFit="1" customWidth="1"/>
    <col min="14087" max="14087" width="11.28515625" style="184" bestFit="1" customWidth="1"/>
    <col min="14088" max="14089" width="8.85546875" style="184" bestFit="1" customWidth="1"/>
    <col min="14090" max="14090" width="6.42578125" style="184" bestFit="1" customWidth="1"/>
    <col min="14091" max="14091" width="6.140625" style="184" bestFit="1" customWidth="1"/>
    <col min="14092" max="14092" width="53" style="184" bestFit="1" customWidth="1"/>
    <col min="14093" max="14093" width="7.140625" style="184" bestFit="1" customWidth="1"/>
    <col min="14094" max="14094" width="40.85546875" style="184" bestFit="1" customWidth="1"/>
    <col min="14095" max="14095" width="5.7109375" style="184" bestFit="1" customWidth="1"/>
    <col min="14096" max="14096" width="16.85546875" style="184" bestFit="1" customWidth="1"/>
    <col min="14097" max="14097" width="5.7109375" style="184" bestFit="1" customWidth="1"/>
    <col min="14098" max="14098" width="10.28515625" style="184" bestFit="1" customWidth="1"/>
    <col min="14099" max="14099" width="5.7109375" style="184" bestFit="1" customWidth="1"/>
    <col min="14100" max="14100" width="25.5703125" style="184" bestFit="1" customWidth="1"/>
    <col min="14101" max="14102" width="12.140625" style="184" bestFit="1" customWidth="1"/>
    <col min="14103" max="14104" width="12.42578125" style="184" bestFit="1" customWidth="1"/>
    <col min="14105" max="14105" width="10.42578125" style="184" bestFit="1" customWidth="1"/>
    <col min="14106" max="14336" width="9.140625" style="184"/>
    <col min="14337" max="14337" width="7" style="184" bestFit="1" customWidth="1"/>
    <col min="14338" max="14338" width="8.7109375" style="184" bestFit="1" customWidth="1"/>
    <col min="14339" max="14339" width="15.140625" style="184" bestFit="1" customWidth="1"/>
    <col min="14340" max="14340" width="12.85546875" style="184" bestFit="1" customWidth="1"/>
    <col min="14341" max="14341" width="18.7109375" style="184" bestFit="1" customWidth="1"/>
    <col min="14342" max="14342" width="7" style="184" bestFit="1" customWidth="1"/>
    <col min="14343" max="14343" width="11.28515625" style="184" bestFit="1" customWidth="1"/>
    <col min="14344" max="14345" width="8.85546875" style="184" bestFit="1" customWidth="1"/>
    <col min="14346" max="14346" width="6.42578125" style="184" bestFit="1" customWidth="1"/>
    <col min="14347" max="14347" width="6.140625" style="184" bestFit="1" customWidth="1"/>
    <col min="14348" max="14348" width="53" style="184" bestFit="1" customWidth="1"/>
    <col min="14349" max="14349" width="7.140625" style="184" bestFit="1" customWidth="1"/>
    <col min="14350" max="14350" width="40.85546875" style="184" bestFit="1" customWidth="1"/>
    <col min="14351" max="14351" width="5.7109375" style="184" bestFit="1" customWidth="1"/>
    <col min="14352" max="14352" width="16.85546875" style="184" bestFit="1" customWidth="1"/>
    <col min="14353" max="14353" width="5.7109375" style="184" bestFit="1" customWidth="1"/>
    <col min="14354" max="14354" width="10.28515625" style="184" bestFit="1" customWidth="1"/>
    <col min="14355" max="14355" width="5.7109375" style="184" bestFit="1" customWidth="1"/>
    <col min="14356" max="14356" width="25.5703125" style="184" bestFit="1" customWidth="1"/>
    <col min="14357" max="14358" width="12.140625" style="184" bestFit="1" customWidth="1"/>
    <col min="14359" max="14360" width="12.42578125" style="184" bestFit="1" customWidth="1"/>
    <col min="14361" max="14361" width="10.42578125" style="184" bestFit="1" customWidth="1"/>
    <col min="14362" max="14592" width="9.140625" style="184"/>
    <col min="14593" max="14593" width="7" style="184" bestFit="1" customWidth="1"/>
    <col min="14594" max="14594" width="8.7109375" style="184" bestFit="1" customWidth="1"/>
    <col min="14595" max="14595" width="15.140625" style="184" bestFit="1" customWidth="1"/>
    <col min="14596" max="14596" width="12.85546875" style="184" bestFit="1" customWidth="1"/>
    <col min="14597" max="14597" width="18.7109375" style="184" bestFit="1" customWidth="1"/>
    <col min="14598" max="14598" width="7" style="184" bestFit="1" customWidth="1"/>
    <col min="14599" max="14599" width="11.28515625" style="184" bestFit="1" customWidth="1"/>
    <col min="14600" max="14601" width="8.85546875" style="184" bestFit="1" customWidth="1"/>
    <col min="14602" max="14602" width="6.42578125" style="184" bestFit="1" customWidth="1"/>
    <col min="14603" max="14603" width="6.140625" style="184" bestFit="1" customWidth="1"/>
    <col min="14604" max="14604" width="53" style="184" bestFit="1" customWidth="1"/>
    <col min="14605" max="14605" width="7.140625" style="184" bestFit="1" customWidth="1"/>
    <col min="14606" max="14606" width="40.85546875" style="184" bestFit="1" customWidth="1"/>
    <col min="14607" max="14607" width="5.7109375" style="184" bestFit="1" customWidth="1"/>
    <col min="14608" max="14608" width="16.85546875" style="184" bestFit="1" customWidth="1"/>
    <col min="14609" max="14609" width="5.7109375" style="184" bestFit="1" customWidth="1"/>
    <col min="14610" max="14610" width="10.28515625" style="184" bestFit="1" customWidth="1"/>
    <col min="14611" max="14611" width="5.7109375" style="184" bestFit="1" customWidth="1"/>
    <col min="14612" max="14612" width="25.5703125" style="184" bestFit="1" customWidth="1"/>
    <col min="14613" max="14614" width="12.140625" style="184" bestFit="1" customWidth="1"/>
    <col min="14615" max="14616" width="12.42578125" style="184" bestFit="1" customWidth="1"/>
    <col min="14617" max="14617" width="10.42578125" style="184" bestFit="1" customWidth="1"/>
    <col min="14618" max="14848" width="9.140625" style="184"/>
    <col min="14849" max="14849" width="7" style="184" bestFit="1" customWidth="1"/>
    <col min="14850" max="14850" width="8.7109375" style="184" bestFit="1" customWidth="1"/>
    <col min="14851" max="14851" width="15.140625" style="184" bestFit="1" customWidth="1"/>
    <col min="14852" max="14852" width="12.85546875" style="184" bestFit="1" customWidth="1"/>
    <col min="14853" max="14853" width="18.7109375" style="184" bestFit="1" customWidth="1"/>
    <col min="14854" max="14854" width="7" style="184" bestFit="1" customWidth="1"/>
    <col min="14855" max="14855" width="11.28515625" style="184" bestFit="1" customWidth="1"/>
    <col min="14856" max="14857" width="8.85546875" style="184" bestFit="1" customWidth="1"/>
    <col min="14858" max="14858" width="6.42578125" style="184" bestFit="1" customWidth="1"/>
    <col min="14859" max="14859" width="6.140625" style="184" bestFit="1" customWidth="1"/>
    <col min="14860" max="14860" width="53" style="184" bestFit="1" customWidth="1"/>
    <col min="14861" max="14861" width="7.140625" style="184" bestFit="1" customWidth="1"/>
    <col min="14862" max="14862" width="40.85546875" style="184" bestFit="1" customWidth="1"/>
    <col min="14863" max="14863" width="5.7109375" style="184" bestFit="1" customWidth="1"/>
    <col min="14864" max="14864" width="16.85546875" style="184" bestFit="1" customWidth="1"/>
    <col min="14865" max="14865" width="5.7109375" style="184" bestFit="1" customWidth="1"/>
    <col min="14866" max="14866" width="10.28515625" style="184" bestFit="1" customWidth="1"/>
    <col min="14867" max="14867" width="5.7109375" style="184" bestFit="1" customWidth="1"/>
    <col min="14868" max="14868" width="25.5703125" style="184" bestFit="1" customWidth="1"/>
    <col min="14869" max="14870" width="12.140625" style="184" bestFit="1" customWidth="1"/>
    <col min="14871" max="14872" width="12.42578125" style="184" bestFit="1" customWidth="1"/>
    <col min="14873" max="14873" width="10.42578125" style="184" bestFit="1" customWidth="1"/>
    <col min="14874" max="15104" width="9.140625" style="184"/>
    <col min="15105" max="15105" width="7" style="184" bestFit="1" customWidth="1"/>
    <col min="15106" max="15106" width="8.7109375" style="184" bestFit="1" customWidth="1"/>
    <col min="15107" max="15107" width="15.140625" style="184" bestFit="1" customWidth="1"/>
    <col min="15108" max="15108" width="12.85546875" style="184" bestFit="1" customWidth="1"/>
    <col min="15109" max="15109" width="18.7109375" style="184" bestFit="1" customWidth="1"/>
    <col min="15110" max="15110" width="7" style="184" bestFit="1" customWidth="1"/>
    <col min="15111" max="15111" width="11.28515625" style="184" bestFit="1" customWidth="1"/>
    <col min="15112" max="15113" width="8.85546875" style="184" bestFit="1" customWidth="1"/>
    <col min="15114" max="15114" width="6.42578125" style="184" bestFit="1" customWidth="1"/>
    <col min="15115" max="15115" width="6.140625" style="184" bestFit="1" customWidth="1"/>
    <col min="15116" max="15116" width="53" style="184" bestFit="1" customWidth="1"/>
    <col min="15117" max="15117" width="7.140625" style="184" bestFit="1" customWidth="1"/>
    <col min="15118" max="15118" width="40.85546875" style="184" bestFit="1" customWidth="1"/>
    <col min="15119" max="15119" width="5.7109375" style="184" bestFit="1" customWidth="1"/>
    <col min="15120" max="15120" width="16.85546875" style="184" bestFit="1" customWidth="1"/>
    <col min="15121" max="15121" width="5.7109375" style="184" bestFit="1" customWidth="1"/>
    <col min="15122" max="15122" width="10.28515625" style="184" bestFit="1" customWidth="1"/>
    <col min="15123" max="15123" width="5.7109375" style="184" bestFit="1" customWidth="1"/>
    <col min="15124" max="15124" width="25.5703125" style="184" bestFit="1" customWidth="1"/>
    <col min="15125" max="15126" width="12.140625" style="184" bestFit="1" customWidth="1"/>
    <col min="15127" max="15128" width="12.42578125" style="184" bestFit="1" customWidth="1"/>
    <col min="15129" max="15129" width="10.42578125" style="184" bestFit="1" customWidth="1"/>
    <col min="15130" max="15360" width="9.140625" style="184"/>
    <col min="15361" max="15361" width="7" style="184" bestFit="1" customWidth="1"/>
    <col min="15362" max="15362" width="8.7109375" style="184" bestFit="1" customWidth="1"/>
    <col min="15363" max="15363" width="15.140625" style="184" bestFit="1" customWidth="1"/>
    <col min="15364" max="15364" width="12.85546875" style="184" bestFit="1" customWidth="1"/>
    <col min="15365" max="15365" width="18.7109375" style="184" bestFit="1" customWidth="1"/>
    <col min="15366" max="15366" width="7" style="184" bestFit="1" customWidth="1"/>
    <col min="15367" max="15367" width="11.28515625" style="184" bestFit="1" customWidth="1"/>
    <col min="15368" max="15369" width="8.85546875" style="184" bestFit="1" customWidth="1"/>
    <col min="15370" max="15370" width="6.42578125" style="184" bestFit="1" customWidth="1"/>
    <col min="15371" max="15371" width="6.140625" style="184" bestFit="1" customWidth="1"/>
    <col min="15372" max="15372" width="53" style="184" bestFit="1" customWidth="1"/>
    <col min="15373" max="15373" width="7.140625" style="184" bestFit="1" customWidth="1"/>
    <col min="15374" max="15374" width="40.85546875" style="184" bestFit="1" customWidth="1"/>
    <col min="15375" max="15375" width="5.7109375" style="184" bestFit="1" customWidth="1"/>
    <col min="15376" max="15376" width="16.85546875" style="184" bestFit="1" customWidth="1"/>
    <col min="15377" max="15377" width="5.7109375" style="184" bestFit="1" customWidth="1"/>
    <col min="15378" max="15378" width="10.28515625" style="184" bestFit="1" customWidth="1"/>
    <col min="15379" max="15379" width="5.7109375" style="184" bestFit="1" customWidth="1"/>
    <col min="15380" max="15380" width="25.5703125" style="184" bestFit="1" customWidth="1"/>
    <col min="15381" max="15382" width="12.140625" style="184" bestFit="1" customWidth="1"/>
    <col min="15383" max="15384" width="12.42578125" style="184" bestFit="1" customWidth="1"/>
    <col min="15385" max="15385" width="10.42578125" style="184" bestFit="1" customWidth="1"/>
    <col min="15386" max="15616" width="9.140625" style="184"/>
    <col min="15617" max="15617" width="7" style="184" bestFit="1" customWidth="1"/>
    <col min="15618" max="15618" width="8.7109375" style="184" bestFit="1" customWidth="1"/>
    <col min="15619" max="15619" width="15.140625" style="184" bestFit="1" customWidth="1"/>
    <col min="15620" max="15620" width="12.85546875" style="184" bestFit="1" customWidth="1"/>
    <col min="15621" max="15621" width="18.7109375" style="184" bestFit="1" customWidth="1"/>
    <col min="15622" max="15622" width="7" style="184" bestFit="1" customWidth="1"/>
    <col min="15623" max="15623" width="11.28515625" style="184" bestFit="1" customWidth="1"/>
    <col min="15624" max="15625" width="8.85546875" style="184" bestFit="1" customWidth="1"/>
    <col min="15626" max="15626" width="6.42578125" style="184" bestFit="1" customWidth="1"/>
    <col min="15627" max="15627" width="6.140625" style="184" bestFit="1" customWidth="1"/>
    <col min="15628" max="15628" width="53" style="184" bestFit="1" customWidth="1"/>
    <col min="15629" max="15629" width="7.140625" style="184" bestFit="1" customWidth="1"/>
    <col min="15630" max="15630" width="40.85546875" style="184" bestFit="1" customWidth="1"/>
    <col min="15631" max="15631" width="5.7109375" style="184" bestFit="1" customWidth="1"/>
    <col min="15632" max="15632" width="16.85546875" style="184" bestFit="1" customWidth="1"/>
    <col min="15633" max="15633" width="5.7109375" style="184" bestFit="1" customWidth="1"/>
    <col min="15634" max="15634" width="10.28515625" style="184" bestFit="1" customWidth="1"/>
    <col min="15635" max="15635" width="5.7109375" style="184" bestFit="1" customWidth="1"/>
    <col min="15636" max="15636" width="25.5703125" style="184" bestFit="1" customWidth="1"/>
    <col min="15637" max="15638" width="12.140625" style="184" bestFit="1" customWidth="1"/>
    <col min="15639" max="15640" width="12.42578125" style="184" bestFit="1" customWidth="1"/>
    <col min="15641" max="15641" width="10.42578125" style="184" bestFit="1" customWidth="1"/>
    <col min="15642" max="15872" width="9.140625" style="184"/>
    <col min="15873" max="15873" width="7" style="184" bestFit="1" customWidth="1"/>
    <col min="15874" max="15874" width="8.7109375" style="184" bestFit="1" customWidth="1"/>
    <col min="15875" max="15875" width="15.140625" style="184" bestFit="1" customWidth="1"/>
    <col min="15876" max="15876" width="12.85546875" style="184" bestFit="1" customWidth="1"/>
    <col min="15877" max="15877" width="18.7109375" style="184" bestFit="1" customWidth="1"/>
    <col min="15878" max="15878" width="7" style="184" bestFit="1" customWidth="1"/>
    <col min="15879" max="15879" width="11.28515625" style="184" bestFit="1" customWidth="1"/>
    <col min="15880" max="15881" width="8.85546875" style="184" bestFit="1" customWidth="1"/>
    <col min="15882" max="15882" width="6.42578125" style="184" bestFit="1" customWidth="1"/>
    <col min="15883" max="15883" width="6.140625" style="184" bestFit="1" customWidth="1"/>
    <col min="15884" max="15884" width="53" style="184" bestFit="1" customWidth="1"/>
    <col min="15885" max="15885" width="7.140625" style="184" bestFit="1" customWidth="1"/>
    <col min="15886" max="15886" width="40.85546875" style="184" bestFit="1" customWidth="1"/>
    <col min="15887" max="15887" width="5.7109375" style="184" bestFit="1" customWidth="1"/>
    <col min="15888" max="15888" width="16.85546875" style="184" bestFit="1" customWidth="1"/>
    <col min="15889" max="15889" width="5.7109375" style="184" bestFit="1" customWidth="1"/>
    <col min="15890" max="15890" width="10.28515625" style="184" bestFit="1" customWidth="1"/>
    <col min="15891" max="15891" width="5.7109375" style="184" bestFit="1" customWidth="1"/>
    <col min="15892" max="15892" width="25.5703125" style="184" bestFit="1" customWidth="1"/>
    <col min="15893" max="15894" width="12.140625" style="184" bestFit="1" customWidth="1"/>
    <col min="15895" max="15896" width="12.42578125" style="184" bestFit="1" customWidth="1"/>
    <col min="15897" max="15897" width="10.42578125" style="184" bestFit="1" customWidth="1"/>
    <col min="15898" max="16128" width="9.140625" style="184"/>
    <col min="16129" max="16129" width="7" style="184" bestFit="1" customWidth="1"/>
    <col min="16130" max="16130" width="8.7109375" style="184" bestFit="1" customWidth="1"/>
    <col min="16131" max="16131" width="15.140625" style="184" bestFit="1" customWidth="1"/>
    <col min="16132" max="16132" width="12.85546875" style="184" bestFit="1" customWidth="1"/>
    <col min="16133" max="16133" width="18.7109375" style="184" bestFit="1" customWidth="1"/>
    <col min="16134" max="16134" width="7" style="184" bestFit="1" customWidth="1"/>
    <col min="16135" max="16135" width="11.28515625" style="184" bestFit="1" customWidth="1"/>
    <col min="16136" max="16137" width="8.85546875" style="184" bestFit="1" customWidth="1"/>
    <col min="16138" max="16138" width="6.42578125" style="184" bestFit="1" customWidth="1"/>
    <col min="16139" max="16139" width="6.140625" style="184" bestFit="1" customWidth="1"/>
    <col min="16140" max="16140" width="53" style="184" bestFit="1" customWidth="1"/>
    <col min="16141" max="16141" width="7.140625" style="184" bestFit="1" customWidth="1"/>
    <col min="16142" max="16142" width="40.85546875" style="184" bestFit="1" customWidth="1"/>
    <col min="16143" max="16143" width="5.7109375" style="184" bestFit="1" customWidth="1"/>
    <col min="16144" max="16144" width="16.85546875" style="184" bestFit="1" customWidth="1"/>
    <col min="16145" max="16145" width="5.7109375" style="184" bestFit="1" customWidth="1"/>
    <col min="16146" max="16146" width="10.28515625" style="184" bestFit="1" customWidth="1"/>
    <col min="16147" max="16147" width="5.7109375" style="184" bestFit="1" customWidth="1"/>
    <col min="16148" max="16148" width="25.5703125" style="184" bestFit="1" customWidth="1"/>
    <col min="16149" max="16150" width="12.140625" style="184" bestFit="1" customWidth="1"/>
    <col min="16151" max="16152" width="12.42578125" style="184" bestFit="1" customWidth="1"/>
    <col min="16153" max="16153" width="10.42578125" style="184" bestFit="1" customWidth="1"/>
    <col min="16154" max="16384" width="9.140625" style="184"/>
  </cols>
  <sheetData>
    <row r="1" spans="1:25" ht="15">
      <c r="A1" s="221" t="s">
        <v>408</v>
      </c>
      <c r="B1" s="221" t="s">
        <v>409</v>
      </c>
      <c r="C1" s="221" t="s">
        <v>410</v>
      </c>
      <c r="D1" s="221" t="s">
        <v>411</v>
      </c>
      <c r="E1" s="221" t="s">
        <v>412</v>
      </c>
      <c r="F1" s="221" t="s">
        <v>413</v>
      </c>
      <c r="G1" s="221" t="s">
        <v>414</v>
      </c>
      <c r="H1" s="221" t="s">
        <v>415</v>
      </c>
      <c r="I1" s="221" t="s">
        <v>416</v>
      </c>
      <c r="J1" s="221" t="s">
        <v>417</v>
      </c>
      <c r="K1" s="221" t="s">
        <v>418</v>
      </c>
      <c r="L1" s="221" t="s">
        <v>419</v>
      </c>
      <c r="M1" s="221" t="s">
        <v>420</v>
      </c>
      <c r="N1" s="221" t="s">
        <v>421</v>
      </c>
      <c r="O1" s="221" t="s">
        <v>422</v>
      </c>
      <c r="P1" s="221" t="s">
        <v>423</v>
      </c>
      <c r="Q1" s="221" t="s">
        <v>424</v>
      </c>
      <c r="R1" s="221" t="s">
        <v>425</v>
      </c>
      <c r="S1" s="221" t="s">
        <v>426</v>
      </c>
      <c r="T1" s="221" t="s">
        <v>427</v>
      </c>
      <c r="U1" s="221" t="s">
        <v>428</v>
      </c>
      <c r="V1" s="221" t="s">
        <v>429</v>
      </c>
      <c r="W1" s="221" t="s">
        <v>430</v>
      </c>
      <c r="X1" s="221" t="s">
        <v>431</v>
      </c>
      <c r="Y1" s="221" t="s">
        <v>432</v>
      </c>
    </row>
    <row r="2" spans="1:25" outlineLevel="1">
      <c r="A2" s="222" t="s">
        <v>433</v>
      </c>
      <c r="B2" s="223" t="s">
        <v>433</v>
      </c>
      <c r="C2" s="224">
        <v>0</v>
      </c>
      <c r="D2" s="223" t="s">
        <v>434</v>
      </c>
      <c r="E2" s="223" t="s">
        <v>435</v>
      </c>
      <c r="F2" s="223" t="s">
        <v>436</v>
      </c>
      <c r="G2" s="223" t="s">
        <v>433</v>
      </c>
      <c r="H2" s="223" t="s">
        <v>433</v>
      </c>
      <c r="I2" s="223" t="s">
        <v>437</v>
      </c>
      <c r="J2" s="223" t="s">
        <v>438</v>
      </c>
      <c r="K2" s="232">
        <v>9994</v>
      </c>
      <c r="L2" s="223" t="s">
        <v>439</v>
      </c>
      <c r="M2" s="223" t="s">
        <v>437</v>
      </c>
      <c r="N2" s="223" t="s">
        <v>437</v>
      </c>
      <c r="O2" s="223" t="s">
        <v>437</v>
      </c>
      <c r="P2" s="223" t="s">
        <v>437</v>
      </c>
      <c r="Q2" s="223" t="s">
        <v>437</v>
      </c>
      <c r="R2" s="223" t="s">
        <v>437</v>
      </c>
      <c r="S2" s="223" t="s">
        <v>437</v>
      </c>
      <c r="T2" s="223" t="s">
        <v>437</v>
      </c>
      <c r="U2" s="225">
        <v>-400</v>
      </c>
      <c r="V2" s="225">
        <v>0</v>
      </c>
      <c r="W2" s="225">
        <v>0</v>
      </c>
      <c r="X2" s="225">
        <v>0</v>
      </c>
      <c r="Y2" s="226">
        <v>43033.582083333335</v>
      </c>
    </row>
    <row r="3" spans="1:25" outlineLevel="1">
      <c r="A3" s="222" t="s">
        <v>433</v>
      </c>
      <c r="B3" s="223" t="s">
        <v>433</v>
      </c>
      <c r="C3" s="224">
        <v>0</v>
      </c>
      <c r="D3" s="223" t="s">
        <v>434</v>
      </c>
      <c r="E3" s="223" t="s">
        <v>435</v>
      </c>
      <c r="F3" s="223" t="s">
        <v>436</v>
      </c>
      <c r="G3" s="223" t="s">
        <v>433</v>
      </c>
      <c r="H3" s="223" t="s">
        <v>433</v>
      </c>
      <c r="I3" s="223" t="s">
        <v>437</v>
      </c>
      <c r="J3" s="223" t="s">
        <v>438</v>
      </c>
      <c r="K3" s="232">
        <v>9996</v>
      </c>
      <c r="L3" s="223" t="s">
        <v>440</v>
      </c>
      <c r="M3" s="223" t="s">
        <v>437</v>
      </c>
      <c r="N3" s="223" t="s">
        <v>437</v>
      </c>
      <c r="O3" s="223" t="s">
        <v>437</v>
      </c>
      <c r="P3" s="223" t="s">
        <v>437</v>
      </c>
      <c r="Q3" s="223" t="s">
        <v>437</v>
      </c>
      <c r="R3" s="223" t="s">
        <v>437</v>
      </c>
      <c r="S3" s="223" t="s">
        <v>437</v>
      </c>
      <c r="T3" s="223" t="s">
        <v>437</v>
      </c>
      <c r="U3" s="225">
        <v>400</v>
      </c>
      <c r="V3" s="225">
        <v>0</v>
      </c>
      <c r="W3" s="225">
        <v>0</v>
      </c>
      <c r="X3" s="225">
        <v>0</v>
      </c>
      <c r="Y3" s="226">
        <v>43033.582083333335</v>
      </c>
    </row>
    <row r="4" spans="1:25" outlineLevel="1">
      <c r="A4" s="222" t="s">
        <v>433</v>
      </c>
      <c r="B4" s="223" t="s">
        <v>433</v>
      </c>
      <c r="C4" s="224">
        <v>0</v>
      </c>
      <c r="D4" s="223" t="s">
        <v>434</v>
      </c>
      <c r="E4" s="223" t="s">
        <v>435</v>
      </c>
      <c r="F4" s="223" t="s">
        <v>436</v>
      </c>
      <c r="G4" s="223" t="s">
        <v>433</v>
      </c>
      <c r="H4" s="223" t="s">
        <v>433</v>
      </c>
      <c r="I4" s="223" t="s">
        <v>437</v>
      </c>
      <c r="J4" s="223" t="s">
        <v>438</v>
      </c>
      <c r="K4" s="232">
        <v>9997</v>
      </c>
      <c r="L4" s="223" t="s">
        <v>441</v>
      </c>
      <c r="M4" s="223" t="s">
        <v>437</v>
      </c>
      <c r="N4" s="223" t="s">
        <v>437</v>
      </c>
      <c r="O4" s="223" t="s">
        <v>437</v>
      </c>
      <c r="P4" s="223" t="s">
        <v>437</v>
      </c>
      <c r="Q4" s="223" t="s">
        <v>437</v>
      </c>
      <c r="R4" s="223" t="s">
        <v>437</v>
      </c>
      <c r="S4" s="223" t="s">
        <v>437</v>
      </c>
      <c r="T4" s="223" t="s">
        <v>437</v>
      </c>
      <c r="U4" s="225">
        <v>0</v>
      </c>
      <c r="V4" s="225">
        <v>0</v>
      </c>
      <c r="W4" s="225">
        <v>0</v>
      </c>
      <c r="X4" s="225">
        <v>-1621000</v>
      </c>
      <c r="Y4" s="226">
        <v>43033.582083333335</v>
      </c>
    </row>
    <row r="5" spans="1:25" outlineLevel="1">
      <c r="A5" s="222" t="s">
        <v>433</v>
      </c>
      <c r="B5" s="223" t="s">
        <v>433</v>
      </c>
      <c r="C5" s="224">
        <v>0</v>
      </c>
      <c r="D5" s="223" t="s">
        <v>434</v>
      </c>
      <c r="E5" s="223" t="s">
        <v>435</v>
      </c>
      <c r="F5" s="223" t="s">
        <v>436</v>
      </c>
      <c r="G5" s="223" t="s">
        <v>433</v>
      </c>
      <c r="H5" s="223" t="s">
        <v>433</v>
      </c>
      <c r="I5" s="223" t="s">
        <v>437</v>
      </c>
      <c r="J5" s="223" t="s">
        <v>438</v>
      </c>
      <c r="K5" s="232">
        <v>9999</v>
      </c>
      <c r="L5" s="223" t="s">
        <v>442</v>
      </c>
      <c r="M5" s="223" t="s">
        <v>437</v>
      </c>
      <c r="N5" s="223" t="s">
        <v>437</v>
      </c>
      <c r="O5" s="223" t="s">
        <v>437</v>
      </c>
      <c r="P5" s="223" t="s">
        <v>437</v>
      </c>
      <c r="Q5" s="223" t="s">
        <v>437</v>
      </c>
      <c r="R5" s="223" t="s">
        <v>437</v>
      </c>
      <c r="S5" s="223" t="s">
        <v>437</v>
      </c>
      <c r="T5" s="223" t="s">
        <v>437</v>
      </c>
      <c r="U5" s="225">
        <v>0</v>
      </c>
      <c r="V5" s="225">
        <v>0</v>
      </c>
      <c r="W5" s="225">
        <v>0</v>
      </c>
      <c r="X5" s="225">
        <v>1621000</v>
      </c>
      <c r="Y5" s="226">
        <v>43033.582083333335</v>
      </c>
    </row>
    <row r="6" spans="1:25" outlineLevel="1">
      <c r="A6" s="222" t="s">
        <v>433</v>
      </c>
      <c r="B6" s="223" t="s">
        <v>433</v>
      </c>
      <c r="C6" s="224">
        <v>0</v>
      </c>
      <c r="D6" s="223" t="s">
        <v>434</v>
      </c>
      <c r="E6" s="223" t="s">
        <v>435</v>
      </c>
      <c r="F6" s="223" t="s">
        <v>436</v>
      </c>
      <c r="G6" s="223" t="s">
        <v>433</v>
      </c>
      <c r="H6" s="223" t="s">
        <v>433</v>
      </c>
      <c r="I6" s="223" t="s">
        <v>437</v>
      </c>
      <c r="J6" s="223" t="s">
        <v>438</v>
      </c>
      <c r="K6" s="232">
        <v>3013</v>
      </c>
      <c r="L6" s="223" t="s">
        <v>79</v>
      </c>
      <c r="M6" s="223" t="s">
        <v>443</v>
      </c>
      <c r="N6" s="223" t="s">
        <v>209</v>
      </c>
      <c r="O6" s="223" t="s">
        <v>437</v>
      </c>
      <c r="P6" s="223" t="s">
        <v>437</v>
      </c>
      <c r="Q6" s="223" t="s">
        <v>444</v>
      </c>
      <c r="R6" s="223" t="s">
        <v>69</v>
      </c>
      <c r="S6" s="223" t="s">
        <v>445</v>
      </c>
      <c r="T6" s="223" t="s">
        <v>446</v>
      </c>
      <c r="U6" s="225">
        <v>38228</v>
      </c>
      <c r="V6" s="225">
        <v>33750</v>
      </c>
      <c r="W6" s="225">
        <v>45000</v>
      </c>
      <c r="X6" s="225">
        <v>80633</v>
      </c>
      <c r="Y6" s="226">
        <v>43033.582083333335</v>
      </c>
    </row>
    <row r="7" spans="1:25" outlineLevel="1">
      <c r="A7" s="222" t="s">
        <v>433</v>
      </c>
      <c r="B7" s="223" t="s">
        <v>433</v>
      </c>
      <c r="C7" s="224">
        <v>0</v>
      </c>
      <c r="D7" s="223" t="s">
        <v>434</v>
      </c>
      <c r="E7" s="223" t="s">
        <v>435</v>
      </c>
      <c r="F7" s="223" t="s">
        <v>436</v>
      </c>
      <c r="G7" s="223" t="s">
        <v>433</v>
      </c>
      <c r="H7" s="223" t="s">
        <v>433</v>
      </c>
      <c r="I7" s="223" t="s">
        <v>437</v>
      </c>
      <c r="J7" s="223" t="s">
        <v>438</v>
      </c>
      <c r="K7" s="232">
        <v>3014</v>
      </c>
      <c r="L7" s="223" t="s">
        <v>447</v>
      </c>
      <c r="M7" s="223" t="s">
        <v>443</v>
      </c>
      <c r="N7" s="223" t="s">
        <v>209</v>
      </c>
      <c r="O7" s="223" t="s">
        <v>437</v>
      </c>
      <c r="P7" s="223" t="s">
        <v>437</v>
      </c>
      <c r="Q7" s="223" t="s">
        <v>444</v>
      </c>
      <c r="R7" s="223" t="s">
        <v>69</v>
      </c>
      <c r="S7" s="223" t="s">
        <v>445</v>
      </c>
      <c r="T7" s="223" t="s">
        <v>446</v>
      </c>
      <c r="U7" s="225">
        <v>2400</v>
      </c>
      <c r="V7" s="225">
        <v>3600</v>
      </c>
      <c r="W7" s="225">
        <v>4800</v>
      </c>
      <c r="X7" s="225">
        <v>4800</v>
      </c>
      <c r="Y7" s="226">
        <v>43033.582083333335</v>
      </c>
    </row>
    <row r="8" spans="1:25" outlineLevel="1">
      <c r="A8" s="222" t="s">
        <v>433</v>
      </c>
      <c r="B8" s="223" t="s">
        <v>433</v>
      </c>
      <c r="C8" s="224">
        <v>0</v>
      </c>
      <c r="D8" s="223" t="s">
        <v>434</v>
      </c>
      <c r="E8" s="223" t="s">
        <v>435</v>
      </c>
      <c r="F8" s="223" t="s">
        <v>436</v>
      </c>
      <c r="G8" s="223" t="s">
        <v>433</v>
      </c>
      <c r="H8" s="223" t="s">
        <v>433</v>
      </c>
      <c r="I8" s="223" t="s">
        <v>437</v>
      </c>
      <c r="J8" s="223" t="s">
        <v>438</v>
      </c>
      <c r="K8" s="232">
        <v>3015</v>
      </c>
      <c r="L8" s="223" t="s">
        <v>233</v>
      </c>
      <c r="M8" s="223" t="s">
        <v>443</v>
      </c>
      <c r="N8" s="223" t="s">
        <v>209</v>
      </c>
      <c r="O8" s="223" t="s">
        <v>437</v>
      </c>
      <c r="P8" s="223" t="s">
        <v>437</v>
      </c>
      <c r="Q8" s="223" t="s">
        <v>444</v>
      </c>
      <c r="R8" s="223" t="s">
        <v>69</v>
      </c>
      <c r="S8" s="223" t="s">
        <v>445</v>
      </c>
      <c r="T8" s="223" t="s">
        <v>446</v>
      </c>
      <c r="U8" s="225">
        <v>1800</v>
      </c>
      <c r="V8" s="225">
        <v>0</v>
      </c>
      <c r="W8" s="225">
        <v>0</v>
      </c>
      <c r="X8" s="225">
        <v>0</v>
      </c>
      <c r="Y8" s="226">
        <v>43033.582083333335</v>
      </c>
    </row>
    <row r="9" spans="1:25" outlineLevel="1">
      <c r="A9" s="222" t="s">
        <v>433</v>
      </c>
      <c r="B9" s="223" t="s">
        <v>433</v>
      </c>
      <c r="C9" s="224">
        <v>0</v>
      </c>
      <c r="D9" s="223" t="s">
        <v>434</v>
      </c>
      <c r="E9" s="223" t="s">
        <v>435</v>
      </c>
      <c r="F9" s="223" t="s">
        <v>436</v>
      </c>
      <c r="G9" s="223" t="s">
        <v>433</v>
      </c>
      <c r="H9" s="223" t="s">
        <v>433</v>
      </c>
      <c r="I9" s="223" t="s">
        <v>437</v>
      </c>
      <c r="J9" s="223" t="s">
        <v>438</v>
      </c>
      <c r="K9" s="232">
        <v>3016</v>
      </c>
      <c r="L9" s="223" t="s">
        <v>80</v>
      </c>
      <c r="M9" s="223" t="s">
        <v>443</v>
      </c>
      <c r="N9" s="223" t="s">
        <v>209</v>
      </c>
      <c r="O9" s="223" t="s">
        <v>437</v>
      </c>
      <c r="P9" s="223" t="s">
        <v>437</v>
      </c>
      <c r="Q9" s="223" t="s">
        <v>444</v>
      </c>
      <c r="R9" s="223" t="s">
        <v>69</v>
      </c>
      <c r="S9" s="223" t="s">
        <v>445</v>
      </c>
      <c r="T9" s="223" t="s">
        <v>446</v>
      </c>
      <c r="U9" s="225">
        <v>1200</v>
      </c>
      <c r="V9" s="225">
        <v>0</v>
      </c>
      <c r="W9" s="225">
        <v>0</v>
      </c>
      <c r="X9" s="225">
        <v>0</v>
      </c>
      <c r="Y9" s="226">
        <v>43033.582083333335</v>
      </c>
    </row>
    <row r="10" spans="1:25" outlineLevel="1">
      <c r="A10" s="222" t="s">
        <v>433</v>
      </c>
      <c r="B10" s="223" t="s">
        <v>433</v>
      </c>
      <c r="C10" s="224">
        <v>0</v>
      </c>
      <c r="D10" s="223" t="s">
        <v>434</v>
      </c>
      <c r="E10" s="223" t="s">
        <v>435</v>
      </c>
      <c r="F10" s="223" t="s">
        <v>436</v>
      </c>
      <c r="G10" s="223" t="s">
        <v>433</v>
      </c>
      <c r="H10" s="223" t="s">
        <v>433</v>
      </c>
      <c r="I10" s="223" t="s">
        <v>437</v>
      </c>
      <c r="J10" s="223" t="s">
        <v>438</v>
      </c>
      <c r="K10" s="232">
        <v>3017</v>
      </c>
      <c r="L10" s="223" t="s">
        <v>81</v>
      </c>
      <c r="M10" s="223" t="s">
        <v>443</v>
      </c>
      <c r="N10" s="223" t="s">
        <v>209</v>
      </c>
      <c r="O10" s="223" t="s">
        <v>437</v>
      </c>
      <c r="P10" s="223" t="s">
        <v>437</v>
      </c>
      <c r="Q10" s="223" t="s">
        <v>444</v>
      </c>
      <c r="R10" s="223" t="s">
        <v>69</v>
      </c>
      <c r="S10" s="223" t="s">
        <v>445</v>
      </c>
      <c r="T10" s="223" t="s">
        <v>446</v>
      </c>
      <c r="U10" s="225">
        <v>397875</v>
      </c>
      <c r="V10" s="225">
        <v>404550</v>
      </c>
      <c r="W10" s="225">
        <v>539000</v>
      </c>
      <c r="X10" s="225">
        <v>540159</v>
      </c>
      <c r="Y10" s="226">
        <v>43033.582083333335</v>
      </c>
    </row>
    <row r="11" spans="1:25" outlineLevel="1">
      <c r="A11" s="222" t="s">
        <v>433</v>
      </c>
      <c r="B11" s="223" t="s">
        <v>433</v>
      </c>
      <c r="C11" s="224">
        <v>0</v>
      </c>
      <c r="D11" s="223" t="s">
        <v>434</v>
      </c>
      <c r="E11" s="223" t="s">
        <v>435</v>
      </c>
      <c r="F11" s="223" t="s">
        <v>436</v>
      </c>
      <c r="G11" s="223" t="s">
        <v>433</v>
      </c>
      <c r="H11" s="223" t="s">
        <v>433</v>
      </c>
      <c r="I11" s="223" t="s">
        <v>437</v>
      </c>
      <c r="J11" s="223" t="s">
        <v>438</v>
      </c>
      <c r="K11" s="232">
        <v>3019</v>
      </c>
      <c r="L11" s="223" t="s">
        <v>82</v>
      </c>
      <c r="M11" s="223" t="s">
        <v>443</v>
      </c>
      <c r="N11" s="223" t="s">
        <v>209</v>
      </c>
      <c r="O11" s="223" t="s">
        <v>437</v>
      </c>
      <c r="P11" s="223" t="s">
        <v>437</v>
      </c>
      <c r="Q11" s="223" t="s">
        <v>444</v>
      </c>
      <c r="R11" s="223" t="s">
        <v>69</v>
      </c>
      <c r="S11" s="223" t="s">
        <v>445</v>
      </c>
      <c r="T11" s="223" t="s">
        <v>446</v>
      </c>
      <c r="U11" s="225">
        <v>3600</v>
      </c>
      <c r="V11" s="225">
        <v>5400</v>
      </c>
      <c r="W11" s="225">
        <v>7200</v>
      </c>
      <c r="X11" s="225">
        <v>7200</v>
      </c>
      <c r="Y11" s="226">
        <v>43033.582083333335</v>
      </c>
    </row>
    <row r="12" spans="1:25" outlineLevel="1">
      <c r="A12" s="222" t="s">
        <v>433</v>
      </c>
      <c r="B12" s="223" t="s">
        <v>433</v>
      </c>
      <c r="C12" s="224">
        <v>0</v>
      </c>
      <c r="D12" s="223" t="s">
        <v>434</v>
      </c>
      <c r="E12" s="223" t="s">
        <v>435</v>
      </c>
      <c r="F12" s="223" t="s">
        <v>436</v>
      </c>
      <c r="G12" s="223" t="s">
        <v>433</v>
      </c>
      <c r="H12" s="223" t="s">
        <v>433</v>
      </c>
      <c r="I12" s="223" t="s">
        <v>437</v>
      </c>
      <c r="J12" s="223" t="s">
        <v>438</v>
      </c>
      <c r="K12" s="232">
        <v>3021</v>
      </c>
      <c r="L12" s="223" t="s">
        <v>16</v>
      </c>
      <c r="M12" s="223" t="s">
        <v>443</v>
      </c>
      <c r="N12" s="223" t="s">
        <v>209</v>
      </c>
      <c r="O12" s="223" t="s">
        <v>437</v>
      </c>
      <c r="P12" s="223" t="s">
        <v>437</v>
      </c>
      <c r="Q12" s="223" t="s">
        <v>444</v>
      </c>
      <c r="R12" s="223" t="s">
        <v>69</v>
      </c>
      <c r="S12" s="223" t="s">
        <v>445</v>
      </c>
      <c r="T12" s="223" t="s">
        <v>446</v>
      </c>
      <c r="U12" s="225">
        <v>8468226</v>
      </c>
      <c r="V12" s="225">
        <v>8475030</v>
      </c>
      <c r="W12" s="225">
        <v>11291000</v>
      </c>
      <c r="X12" s="225">
        <v>11290968</v>
      </c>
      <c r="Y12" s="226">
        <v>43033.582083333335</v>
      </c>
    </row>
    <row r="13" spans="1:25" outlineLevel="1">
      <c r="A13" s="222" t="s">
        <v>433</v>
      </c>
      <c r="B13" s="223" t="s">
        <v>433</v>
      </c>
      <c r="C13" s="224">
        <v>0</v>
      </c>
      <c r="D13" s="223" t="s">
        <v>434</v>
      </c>
      <c r="E13" s="223" t="s">
        <v>435</v>
      </c>
      <c r="F13" s="223" t="s">
        <v>436</v>
      </c>
      <c r="G13" s="223" t="s">
        <v>433</v>
      </c>
      <c r="H13" s="223" t="s">
        <v>433</v>
      </c>
      <c r="I13" s="223" t="s">
        <v>437</v>
      </c>
      <c r="J13" s="223" t="s">
        <v>438</v>
      </c>
      <c r="K13" s="232">
        <v>3075</v>
      </c>
      <c r="L13" s="223" t="s">
        <v>329</v>
      </c>
      <c r="M13" s="223" t="s">
        <v>443</v>
      </c>
      <c r="N13" s="223" t="s">
        <v>209</v>
      </c>
      <c r="O13" s="223" t="s">
        <v>437</v>
      </c>
      <c r="P13" s="223" t="s">
        <v>437</v>
      </c>
      <c r="Q13" s="223" t="s">
        <v>444</v>
      </c>
      <c r="R13" s="223" t="s">
        <v>69</v>
      </c>
      <c r="S13" s="223" t="s">
        <v>445</v>
      </c>
      <c r="T13" s="223" t="s">
        <v>446</v>
      </c>
      <c r="U13" s="225">
        <v>-3600</v>
      </c>
      <c r="V13" s="225">
        <v>-2250</v>
      </c>
      <c r="W13" s="225">
        <v>-3000</v>
      </c>
      <c r="X13" s="225">
        <v>-3000</v>
      </c>
      <c r="Y13" s="226">
        <v>43033.582083333335</v>
      </c>
    </row>
    <row r="14" spans="1:25" outlineLevel="1">
      <c r="A14" s="222" t="s">
        <v>433</v>
      </c>
      <c r="B14" s="223" t="s">
        <v>433</v>
      </c>
      <c r="C14" s="224">
        <v>0</v>
      </c>
      <c r="D14" s="223" t="s">
        <v>434</v>
      </c>
      <c r="E14" s="223" t="s">
        <v>435</v>
      </c>
      <c r="F14" s="223" t="s">
        <v>436</v>
      </c>
      <c r="G14" s="223" t="s">
        <v>433</v>
      </c>
      <c r="H14" s="223" t="s">
        <v>433</v>
      </c>
      <c r="I14" s="223" t="s">
        <v>437</v>
      </c>
      <c r="J14" s="223" t="s">
        <v>438</v>
      </c>
      <c r="K14" s="232">
        <v>3077</v>
      </c>
      <c r="L14" s="223" t="s">
        <v>92</v>
      </c>
      <c r="M14" s="223" t="s">
        <v>443</v>
      </c>
      <c r="N14" s="223" t="s">
        <v>209</v>
      </c>
      <c r="O14" s="223" t="s">
        <v>437</v>
      </c>
      <c r="P14" s="223" t="s">
        <v>437</v>
      </c>
      <c r="Q14" s="223" t="s">
        <v>444</v>
      </c>
      <c r="R14" s="223" t="s">
        <v>69</v>
      </c>
      <c r="S14" s="223" t="s">
        <v>445</v>
      </c>
      <c r="T14" s="223" t="s">
        <v>446</v>
      </c>
      <c r="U14" s="225">
        <v>-8225</v>
      </c>
      <c r="V14" s="225">
        <v>-12060</v>
      </c>
      <c r="W14" s="225">
        <v>-16000</v>
      </c>
      <c r="X14" s="225">
        <v>-25275</v>
      </c>
      <c r="Y14" s="226">
        <v>43033.582083333335</v>
      </c>
    </row>
    <row r="15" spans="1:25" outlineLevel="1">
      <c r="A15" s="222" t="s">
        <v>433</v>
      </c>
      <c r="B15" s="223" t="s">
        <v>433</v>
      </c>
      <c r="C15" s="224">
        <v>0</v>
      </c>
      <c r="D15" s="223" t="s">
        <v>434</v>
      </c>
      <c r="E15" s="223" t="s">
        <v>435</v>
      </c>
      <c r="F15" s="223" t="s">
        <v>436</v>
      </c>
      <c r="G15" s="223" t="s">
        <v>433</v>
      </c>
      <c r="H15" s="223" t="s">
        <v>433</v>
      </c>
      <c r="I15" s="223" t="s">
        <v>437</v>
      </c>
      <c r="J15" s="223" t="s">
        <v>438</v>
      </c>
      <c r="K15" s="232">
        <v>3212</v>
      </c>
      <c r="L15" s="223" t="s">
        <v>41</v>
      </c>
      <c r="M15" s="223" t="s">
        <v>443</v>
      </c>
      <c r="N15" s="223" t="s">
        <v>209</v>
      </c>
      <c r="O15" s="223" t="s">
        <v>437</v>
      </c>
      <c r="P15" s="223" t="s">
        <v>437</v>
      </c>
      <c r="Q15" s="223" t="s">
        <v>444</v>
      </c>
      <c r="R15" s="223" t="s">
        <v>69</v>
      </c>
      <c r="S15" s="223" t="s">
        <v>445</v>
      </c>
      <c r="T15" s="223" t="s">
        <v>446</v>
      </c>
      <c r="U15" s="225">
        <v>2200</v>
      </c>
      <c r="V15" s="225">
        <v>3600</v>
      </c>
      <c r="W15" s="225">
        <v>4800</v>
      </c>
      <c r="X15" s="225">
        <v>2000</v>
      </c>
      <c r="Y15" s="226">
        <v>43033.582083333335</v>
      </c>
    </row>
    <row r="16" spans="1:25" outlineLevel="1">
      <c r="A16" s="222" t="s">
        <v>433</v>
      </c>
      <c r="B16" s="223" t="s">
        <v>433</v>
      </c>
      <c r="C16" s="224">
        <v>0</v>
      </c>
      <c r="D16" s="223" t="s">
        <v>434</v>
      </c>
      <c r="E16" s="223" t="s">
        <v>435</v>
      </c>
      <c r="F16" s="223" t="s">
        <v>436</v>
      </c>
      <c r="G16" s="223" t="s">
        <v>433</v>
      </c>
      <c r="H16" s="223" t="s">
        <v>433</v>
      </c>
      <c r="I16" s="223" t="s">
        <v>437</v>
      </c>
      <c r="J16" s="223" t="s">
        <v>438</v>
      </c>
      <c r="K16" s="232">
        <v>3216</v>
      </c>
      <c r="L16" s="223" t="s">
        <v>400</v>
      </c>
      <c r="M16" s="223" t="s">
        <v>443</v>
      </c>
      <c r="N16" s="223" t="s">
        <v>209</v>
      </c>
      <c r="O16" s="223" t="s">
        <v>437</v>
      </c>
      <c r="P16" s="223" t="s">
        <v>437</v>
      </c>
      <c r="Q16" s="223" t="s">
        <v>444</v>
      </c>
      <c r="R16" s="223" t="s">
        <v>69</v>
      </c>
      <c r="S16" s="223" t="s">
        <v>445</v>
      </c>
      <c r="T16" s="223" t="s">
        <v>446</v>
      </c>
      <c r="U16" s="225">
        <v>15764</v>
      </c>
      <c r="V16" s="225">
        <v>17730</v>
      </c>
      <c r="W16" s="225">
        <v>23600</v>
      </c>
      <c r="X16" s="225">
        <v>22973.599999999999</v>
      </c>
      <c r="Y16" s="226">
        <v>43033.582083333335</v>
      </c>
    </row>
    <row r="17" spans="1:25" outlineLevel="1">
      <c r="A17" s="222" t="s">
        <v>433</v>
      </c>
      <c r="B17" s="223" t="s">
        <v>433</v>
      </c>
      <c r="C17" s="224">
        <v>0</v>
      </c>
      <c r="D17" s="223" t="s">
        <v>434</v>
      </c>
      <c r="E17" s="223" t="s">
        <v>435</v>
      </c>
      <c r="F17" s="223" t="s">
        <v>436</v>
      </c>
      <c r="G17" s="223" t="s">
        <v>433</v>
      </c>
      <c r="H17" s="223" t="s">
        <v>433</v>
      </c>
      <c r="I17" s="223" t="s">
        <v>437</v>
      </c>
      <c r="J17" s="223" t="s">
        <v>438</v>
      </c>
      <c r="K17" s="232">
        <v>3514</v>
      </c>
      <c r="L17" s="223" t="s">
        <v>448</v>
      </c>
      <c r="M17" s="223" t="s">
        <v>443</v>
      </c>
      <c r="N17" s="223" t="s">
        <v>209</v>
      </c>
      <c r="O17" s="223" t="s">
        <v>437</v>
      </c>
      <c r="P17" s="223" t="s">
        <v>437</v>
      </c>
      <c r="Q17" s="223" t="s">
        <v>444</v>
      </c>
      <c r="R17" s="223" t="s">
        <v>69</v>
      </c>
      <c r="S17" s="223" t="s">
        <v>445</v>
      </c>
      <c r="T17" s="223" t="s">
        <v>446</v>
      </c>
      <c r="U17" s="225">
        <v>60</v>
      </c>
      <c r="V17" s="225">
        <v>0</v>
      </c>
      <c r="W17" s="225">
        <v>0</v>
      </c>
      <c r="X17" s="225">
        <v>0</v>
      </c>
      <c r="Y17" s="226">
        <v>43033.582083333335</v>
      </c>
    </row>
    <row r="18" spans="1:25" outlineLevel="1">
      <c r="A18" s="222" t="s">
        <v>433</v>
      </c>
      <c r="B18" s="223" t="s">
        <v>433</v>
      </c>
      <c r="C18" s="224">
        <v>0</v>
      </c>
      <c r="D18" s="223" t="s">
        <v>434</v>
      </c>
      <c r="E18" s="223" t="s">
        <v>435</v>
      </c>
      <c r="F18" s="223" t="s">
        <v>436</v>
      </c>
      <c r="G18" s="223" t="s">
        <v>433</v>
      </c>
      <c r="H18" s="223" t="s">
        <v>433</v>
      </c>
      <c r="I18" s="223" t="s">
        <v>437</v>
      </c>
      <c r="J18" s="223" t="s">
        <v>438</v>
      </c>
      <c r="K18" s="232">
        <v>3517</v>
      </c>
      <c r="L18" s="223" t="s">
        <v>106</v>
      </c>
      <c r="M18" s="223" t="s">
        <v>443</v>
      </c>
      <c r="N18" s="223" t="s">
        <v>209</v>
      </c>
      <c r="O18" s="223" t="s">
        <v>437</v>
      </c>
      <c r="P18" s="223" t="s">
        <v>437</v>
      </c>
      <c r="Q18" s="223" t="s">
        <v>444</v>
      </c>
      <c r="R18" s="223" t="s">
        <v>69</v>
      </c>
      <c r="S18" s="223" t="s">
        <v>445</v>
      </c>
      <c r="T18" s="223" t="s">
        <v>446</v>
      </c>
      <c r="U18" s="225">
        <v>4480</v>
      </c>
      <c r="V18" s="225">
        <v>0</v>
      </c>
      <c r="W18" s="225">
        <v>0</v>
      </c>
      <c r="X18" s="225">
        <v>0</v>
      </c>
      <c r="Y18" s="226">
        <v>43033.582083333335</v>
      </c>
    </row>
    <row r="19" spans="1:25" outlineLevel="1">
      <c r="A19" s="222" t="s">
        <v>433</v>
      </c>
      <c r="B19" s="223" t="s">
        <v>433</v>
      </c>
      <c r="C19" s="224">
        <v>0</v>
      </c>
      <c r="D19" s="223" t="s">
        <v>434</v>
      </c>
      <c r="E19" s="223" t="s">
        <v>435</v>
      </c>
      <c r="F19" s="223" t="s">
        <v>436</v>
      </c>
      <c r="G19" s="223" t="s">
        <v>433</v>
      </c>
      <c r="H19" s="223" t="s">
        <v>433</v>
      </c>
      <c r="I19" s="223" t="s">
        <v>437</v>
      </c>
      <c r="J19" s="223" t="s">
        <v>438</v>
      </c>
      <c r="K19" s="232">
        <v>3518</v>
      </c>
      <c r="L19" s="223" t="s">
        <v>107</v>
      </c>
      <c r="M19" s="223" t="s">
        <v>443</v>
      </c>
      <c r="N19" s="223" t="s">
        <v>209</v>
      </c>
      <c r="O19" s="223" t="s">
        <v>437</v>
      </c>
      <c r="P19" s="223" t="s">
        <v>437</v>
      </c>
      <c r="Q19" s="223" t="s">
        <v>444</v>
      </c>
      <c r="R19" s="223" t="s">
        <v>69</v>
      </c>
      <c r="S19" s="223" t="s">
        <v>445</v>
      </c>
      <c r="T19" s="223" t="s">
        <v>446</v>
      </c>
      <c r="U19" s="225">
        <v>2240</v>
      </c>
      <c r="V19" s="225">
        <v>0</v>
      </c>
      <c r="W19" s="225">
        <v>0</v>
      </c>
      <c r="X19" s="225">
        <v>0</v>
      </c>
      <c r="Y19" s="226">
        <v>43033.582083333335</v>
      </c>
    </row>
    <row r="20" spans="1:25" outlineLevel="1">
      <c r="A20" s="222" t="s">
        <v>433</v>
      </c>
      <c r="B20" s="223" t="s">
        <v>433</v>
      </c>
      <c r="C20" s="224">
        <v>0</v>
      </c>
      <c r="D20" s="223" t="s">
        <v>434</v>
      </c>
      <c r="E20" s="223" t="s">
        <v>435</v>
      </c>
      <c r="F20" s="223" t="s">
        <v>436</v>
      </c>
      <c r="G20" s="223" t="s">
        <v>433</v>
      </c>
      <c r="H20" s="223" t="s">
        <v>433</v>
      </c>
      <c r="I20" s="223" t="s">
        <v>437</v>
      </c>
      <c r="J20" s="223" t="s">
        <v>438</v>
      </c>
      <c r="K20" s="232">
        <v>3740</v>
      </c>
      <c r="L20" s="223" t="s">
        <v>449</v>
      </c>
      <c r="M20" s="223" t="s">
        <v>443</v>
      </c>
      <c r="N20" s="223" t="s">
        <v>209</v>
      </c>
      <c r="O20" s="223" t="s">
        <v>437</v>
      </c>
      <c r="P20" s="223" t="s">
        <v>437</v>
      </c>
      <c r="Q20" s="223" t="s">
        <v>444</v>
      </c>
      <c r="R20" s="223" t="s">
        <v>69</v>
      </c>
      <c r="S20" s="223" t="s">
        <v>445</v>
      </c>
      <c r="T20" s="223" t="s">
        <v>446</v>
      </c>
      <c r="U20" s="225">
        <v>1.37</v>
      </c>
      <c r="V20" s="225">
        <v>0</v>
      </c>
      <c r="W20" s="225">
        <v>0</v>
      </c>
      <c r="X20" s="225">
        <v>6.14</v>
      </c>
      <c r="Y20" s="226">
        <v>43033.582083333335</v>
      </c>
    </row>
    <row r="21" spans="1:25" outlineLevel="1">
      <c r="A21" s="222" t="s">
        <v>433</v>
      </c>
      <c r="B21" s="223" t="s">
        <v>433</v>
      </c>
      <c r="C21" s="224">
        <v>0</v>
      </c>
      <c r="D21" s="223" t="s">
        <v>434</v>
      </c>
      <c r="E21" s="223" t="s">
        <v>435</v>
      </c>
      <c r="F21" s="223" t="s">
        <v>436</v>
      </c>
      <c r="G21" s="223" t="s">
        <v>433</v>
      </c>
      <c r="H21" s="223" t="s">
        <v>433</v>
      </c>
      <c r="I21" s="223" t="s">
        <v>437</v>
      </c>
      <c r="J21" s="223" t="s">
        <v>438</v>
      </c>
      <c r="K21" s="232">
        <v>3992</v>
      </c>
      <c r="L21" s="223" t="s">
        <v>108</v>
      </c>
      <c r="M21" s="223" t="s">
        <v>443</v>
      </c>
      <c r="N21" s="223" t="s">
        <v>209</v>
      </c>
      <c r="O21" s="223" t="s">
        <v>437</v>
      </c>
      <c r="P21" s="223" t="s">
        <v>437</v>
      </c>
      <c r="Q21" s="223" t="s">
        <v>444</v>
      </c>
      <c r="R21" s="223" t="s">
        <v>69</v>
      </c>
      <c r="S21" s="223" t="s">
        <v>445</v>
      </c>
      <c r="T21" s="223" t="s">
        <v>446</v>
      </c>
      <c r="U21" s="225">
        <v>2371</v>
      </c>
      <c r="V21" s="225">
        <v>0</v>
      </c>
      <c r="W21" s="225">
        <v>0</v>
      </c>
      <c r="X21" s="225">
        <v>9251</v>
      </c>
      <c r="Y21" s="226">
        <v>43033.582083333335</v>
      </c>
    </row>
    <row r="22" spans="1:25" outlineLevel="1">
      <c r="A22" s="222" t="s">
        <v>433</v>
      </c>
      <c r="B22" s="223" t="s">
        <v>433</v>
      </c>
      <c r="C22" s="224">
        <v>0</v>
      </c>
      <c r="D22" s="223" t="s">
        <v>434</v>
      </c>
      <c r="E22" s="223" t="s">
        <v>435</v>
      </c>
      <c r="F22" s="223" t="s">
        <v>436</v>
      </c>
      <c r="G22" s="223" t="s">
        <v>433</v>
      </c>
      <c r="H22" s="223" t="s">
        <v>433</v>
      </c>
      <c r="I22" s="223" t="s">
        <v>437</v>
      </c>
      <c r="J22" s="223" t="s">
        <v>438</v>
      </c>
      <c r="K22" s="232">
        <v>4234</v>
      </c>
      <c r="L22" s="223" t="s">
        <v>140</v>
      </c>
      <c r="M22" s="223" t="s">
        <v>450</v>
      </c>
      <c r="N22" s="223" t="s">
        <v>214</v>
      </c>
      <c r="O22" s="223" t="s">
        <v>437</v>
      </c>
      <c r="P22" s="223" t="s">
        <v>437</v>
      </c>
      <c r="Q22" s="223" t="s">
        <v>444</v>
      </c>
      <c r="R22" s="223" t="s">
        <v>69</v>
      </c>
      <c r="S22" s="223" t="s">
        <v>445</v>
      </c>
      <c r="T22" s="223" t="s">
        <v>446</v>
      </c>
      <c r="U22" s="225">
        <v>0</v>
      </c>
      <c r="V22" s="225">
        <v>0</v>
      </c>
      <c r="W22" s="225">
        <v>0</v>
      </c>
      <c r="X22" s="225">
        <v>-217780</v>
      </c>
      <c r="Y22" s="226">
        <v>43033.582083333335</v>
      </c>
    </row>
    <row r="23" spans="1:25" outlineLevel="1">
      <c r="A23" s="222" t="s">
        <v>433</v>
      </c>
      <c r="B23" s="223" t="s">
        <v>433</v>
      </c>
      <c r="C23" s="224">
        <v>0</v>
      </c>
      <c r="D23" s="223" t="s">
        <v>434</v>
      </c>
      <c r="E23" s="223" t="s">
        <v>435</v>
      </c>
      <c r="F23" s="223" t="s">
        <v>436</v>
      </c>
      <c r="G23" s="223" t="s">
        <v>433</v>
      </c>
      <c r="H23" s="223" t="s">
        <v>433</v>
      </c>
      <c r="I23" s="223" t="s">
        <v>437</v>
      </c>
      <c r="J23" s="223" t="s">
        <v>438</v>
      </c>
      <c r="K23" s="232">
        <v>4240</v>
      </c>
      <c r="L23" s="223" t="s">
        <v>141</v>
      </c>
      <c r="M23" s="223" t="s">
        <v>450</v>
      </c>
      <c r="N23" s="223" t="s">
        <v>214</v>
      </c>
      <c r="O23" s="223" t="s">
        <v>437</v>
      </c>
      <c r="P23" s="223" t="s">
        <v>437</v>
      </c>
      <c r="Q23" s="223" t="s">
        <v>444</v>
      </c>
      <c r="R23" s="223" t="s">
        <v>69</v>
      </c>
      <c r="S23" s="223" t="s">
        <v>445</v>
      </c>
      <c r="T23" s="223" t="s">
        <v>446</v>
      </c>
      <c r="U23" s="225">
        <v>-185094</v>
      </c>
      <c r="V23" s="225">
        <v>0</v>
      </c>
      <c r="W23" s="225">
        <v>0</v>
      </c>
      <c r="X23" s="225">
        <v>0</v>
      </c>
      <c r="Y23" s="226">
        <v>43033.582083333335</v>
      </c>
    </row>
    <row r="24" spans="1:25" outlineLevel="1">
      <c r="A24" s="222" t="s">
        <v>433</v>
      </c>
      <c r="B24" s="223" t="s">
        <v>433</v>
      </c>
      <c r="C24" s="224">
        <v>0</v>
      </c>
      <c r="D24" s="223" t="s">
        <v>434</v>
      </c>
      <c r="E24" s="223" t="s">
        <v>435</v>
      </c>
      <c r="F24" s="223" t="s">
        <v>436</v>
      </c>
      <c r="G24" s="223" t="s">
        <v>433</v>
      </c>
      <c r="H24" s="223" t="s">
        <v>433</v>
      </c>
      <c r="I24" s="223" t="s">
        <v>437</v>
      </c>
      <c r="J24" s="223" t="s">
        <v>438</v>
      </c>
      <c r="K24" s="232">
        <v>4250</v>
      </c>
      <c r="L24" s="223" t="s">
        <v>142</v>
      </c>
      <c r="M24" s="223" t="s">
        <v>450</v>
      </c>
      <c r="N24" s="223" t="s">
        <v>214</v>
      </c>
      <c r="O24" s="223" t="s">
        <v>437</v>
      </c>
      <c r="P24" s="223" t="s">
        <v>437</v>
      </c>
      <c r="Q24" s="223" t="s">
        <v>444</v>
      </c>
      <c r="R24" s="223" t="s">
        <v>69</v>
      </c>
      <c r="S24" s="223" t="s">
        <v>445</v>
      </c>
      <c r="T24" s="223" t="s">
        <v>446</v>
      </c>
      <c r="U24" s="225">
        <v>0</v>
      </c>
      <c r="V24" s="225">
        <v>0</v>
      </c>
      <c r="W24" s="225">
        <v>0</v>
      </c>
      <c r="X24" s="225">
        <v>-739945</v>
      </c>
      <c r="Y24" s="226">
        <v>43033.582083333335</v>
      </c>
    </row>
    <row r="25" spans="1:25" outlineLevel="1">
      <c r="A25" s="222" t="s">
        <v>433</v>
      </c>
      <c r="B25" s="223" t="s">
        <v>433</v>
      </c>
      <c r="C25" s="224">
        <v>0</v>
      </c>
      <c r="D25" s="223" t="s">
        <v>434</v>
      </c>
      <c r="E25" s="223" t="s">
        <v>435</v>
      </c>
      <c r="F25" s="223" t="s">
        <v>436</v>
      </c>
      <c r="G25" s="223" t="s">
        <v>433</v>
      </c>
      <c r="H25" s="223" t="s">
        <v>433</v>
      </c>
      <c r="I25" s="223" t="s">
        <v>437</v>
      </c>
      <c r="J25" s="223" t="s">
        <v>438</v>
      </c>
      <c r="K25" s="232">
        <v>4260</v>
      </c>
      <c r="L25" s="223" t="s">
        <v>143</v>
      </c>
      <c r="M25" s="223" t="s">
        <v>450</v>
      </c>
      <c r="N25" s="223" t="s">
        <v>214</v>
      </c>
      <c r="O25" s="223" t="s">
        <v>437</v>
      </c>
      <c r="P25" s="223" t="s">
        <v>437</v>
      </c>
      <c r="Q25" s="223" t="s">
        <v>444</v>
      </c>
      <c r="R25" s="223" t="s">
        <v>69</v>
      </c>
      <c r="S25" s="223" t="s">
        <v>445</v>
      </c>
      <c r="T25" s="223" t="s">
        <v>446</v>
      </c>
      <c r="U25" s="225">
        <v>0</v>
      </c>
      <c r="V25" s="225">
        <v>0</v>
      </c>
      <c r="W25" s="225">
        <v>0</v>
      </c>
      <c r="X25" s="225">
        <v>-66720</v>
      </c>
      <c r="Y25" s="226">
        <v>43033.582083333335</v>
      </c>
    </row>
    <row r="26" spans="1:25" outlineLevel="1">
      <c r="A26" s="222" t="s">
        <v>433</v>
      </c>
      <c r="B26" s="223" t="s">
        <v>433</v>
      </c>
      <c r="C26" s="224">
        <v>0</v>
      </c>
      <c r="D26" s="223" t="s">
        <v>434</v>
      </c>
      <c r="E26" s="223" t="s">
        <v>435</v>
      </c>
      <c r="F26" s="223" t="s">
        <v>436</v>
      </c>
      <c r="G26" s="223" t="s">
        <v>433</v>
      </c>
      <c r="H26" s="223" t="s">
        <v>433</v>
      </c>
      <c r="I26" s="223" t="s">
        <v>437</v>
      </c>
      <c r="J26" s="223" t="s">
        <v>438</v>
      </c>
      <c r="K26" s="232">
        <v>4474</v>
      </c>
      <c r="L26" s="223" t="s">
        <v>386</v>
      </c>
      <c r="M26" s="223" t="s">
        <v>451</v>
      </c>
      <c r="N26" s="223" t="s">
        <v>12</v>
      </c>
      <c r="O26" s="223" t="s">
        <v>437</v>
      </c>
      <c r="P26" s="223" t="s">
        <v>437</v>
      </c>
      <c r="Q26" s="223" t="s">
        <v>444</v>
      </c>
      <c r="R26" s="223" t="s">
        <v>69</v>
      </c>
      <c r="S26" s="223" t="s">
        <v>445</v>
      </c>
      <c r="T26" s="223" t="s">
        <v>446</v>
      </c>
      <c r="U26" s="225">
        <v>-185958</v>
      </c>
      <c r="V26" s="225">
        <v>-170730</v>
      </c>
      <c r="W26" s="225">
        <v>-227500</v>
      </c>
      <c r="X26" s="225">
        <v>-219364</v>
      </c>
      <c r="Y26" s="226">
        <v>43033.582083333335</v>
      </c>
    </row>
    <row r="27" spans="1:25" outlineLevel="1">
      <c r="A27" s="222" t="s">
        <v>433</v>
      </c>
      <c r="B27" s="223" t="s">
        <v>433</v>
      </c>
      <c r="C27" s="224">
        <v>0</v>
      </c>
      <c r="D27" s="223" t="s">
        <v>452</v>
      </c>
      <c r="E27" s="223" t="s">
        <v>435</v>
      </c>
      <c r="F27" s="223" t="s">
        <v>436</v>
      </c>
      <c r="G27" s="223" t="s">
        <v>433</v>
      </c>
      <c r="H27" s="223" t="s">
        <v>433</v>
      </c>
      <c r="I27" s="223" t="s">
        <v>437</v>
      </c>
      <c r="J27" s="223" t="s">
        <v>438</v>
      </c>
      <c r="K27" s="232">
        <v>4021</v>
      </c>
      <c r="L27" s="223" t="s">
        <v>127</v>
      </c>
      <c r="M27" s="223" t="s">
        <v>453</v>
      </c>
      <c r="N27" s="223" t="s">
        <v>201</v>
      </c>
      <c r="O27" s="223" t="s">
        <v>454</v>
      </c>
      <c r="P27" s="223" t="s">
        <v>455</v>
      </c>
      <c r="Q27" s="223" t="s">
        <v>444</v>
      </c>
      <c r="R27" s="223" t="s">
        <v>69</v>
      </c>
      <c r="S27" s="223" t="s">
        <v>445</v>
      </c>
      <c r="T27" s="223" t="s">
        <v>446</v>
      </c>
      <c r="U27" s="225">
        <v>-1228</v>
      </c>
      <c r="V27" s="225">
        <v>0</v>
      </c>
      <c r="W27" s="225">
        <v>0</v>
      </c>
      <c r="X27" s="225">
        <v>0</v>
      </c>
      <c r="Y27" s="226">
        <v>43033.582083333335</v>
      </c>
    </row>
    <row r="28" spans="1:25" outlineLevel="1">
      <c r="A28" s="222" t="s">
        <v>433</v>
      </c>
      <c r="B28" s="223" t="s">
        <v>433</v>
      </c>
      <c r="C28" s="224">
        <v>0</v>
      </c>
      <c r="D28" s="223" t="s">
        <v>452</v>
      </c>
      <c r="E28" s="223" t="s">
        <v>435</v>
      </c>
      <c r="F28" s="223" t="s">
        <v>436</v>
      </c>
      <c r="G28" s="223" t="s">
        <v>433</v>
      </c>
      <c r="H28" s="223" t="s">
        <v>433</v>
      </c>
      <c r="I28" s="223" t="s">
        <v>437</v>
      </c>
      <c r="J28" s="223" t="s">
        <v>438</v>
      </c>
      <c r="K28" s="232">
        <v>4041</v>
      </c>
      <c r="L28" s="223" t="s">
        <v>456</v>
      </c>
      <c r="M28" s="223" t="s">
        <v>453</v>
      </c>
      <c r="N28" s="223" t="s">
        <v>201</v>
      </c>
      <c r="O28" s="223" t="s">
        <v>454</v>
      </c>
      <c r="P28" s="223" t="s">
        <v>455</v>
      </c>
      <c r="Q28" s="223" t="s">
        <v>444</v>
      </c>
      <c r="R28" s="223" t="s">
        <v>69</v>
      </c>
      <c r="S28" s="223" t="s">
        <v>445</v>
      </c>
      <c r="T28" s="223" t="s">
        <v>446</v>
      </c>
      <c r="U28" s="225">
        <v>-197950</v>
      </c>
      <c r="V28" s="225">
        <v>0</v>
      </c>
      <c r="W28" s="225">
        <v>0</v>
      </c>
      <c r="X28" s="225">
        <v>0</v>
      </c>
      <c r="Y28" s="226">
        <v>43033.582083333335</v>
      </c>
    </row>
    <row r="29" spans="1:25" outlineLevel="1">
      <c r="A29" s="222" t="s">
        <v>433</v>
      </c>
      <c r="B29" s="223" t="s">
        <v>433</v>
      </c>
      <c r="C29" s="224">
        <v>0</v>
      </c>
      <c r="D29" s="223" t="s">
        <v>452</v>
      </c>
      <c r="E29" s="223" t="s">
        <v>435</v>
      </c>
      <c r="F29" s="223" t="s">
        <v>436</v>
      </c>
      <c r="G29" s="223" t="s">
        <v>433</v>
      </c>
      <c r="H29" s="223" t="s">
        <v>433</v>
      </c>
      <c r="I29" s="223" t="s">
        <v>437</v>
      </c>
      <c r="J29" s="223" t="s">
        <v>438</v>
      </c>
      <c r="K29" s="232">
        <v>4042</v>
      </c>
      <c r="L29" s="223" t="s">
        <v>358</v>
      </c>
      <c r="M29" s="223" t="s">
        <v>453</v>
      </c>
      <c r="N29" s="223" t="s">
        <v>201</v>
      </c>
      <c r="O29" s="223" t="s">
        <v>454</v>
      </c>
      <c r="P29" s="223" t="s">
        <v>455</v>
      </c>
      <c r="Q29" s="223" t="s">
        <v>444</v>
      </c>
      <c r="R29" s="223" t="s">
        <v>69</v>
      </c>
      <c r="S29" s="223" t="s">
        <v>445</v>
      </c>
      <c r="T29" s="223" t="s">
        <v>446</v>
      </c>
      <c r="U29" s="225">
        <v>-63811</v>
      </c>
      <c r="V29" s="225">
        <v>-87030</v>
      </c>
      <c r="W29" s="225">
        <v>-116000</v>
      </c>
      <c r="X29" s="225">
        <v>-115120</v>
      </c>
      <c r="Y29" s="226">
        <v>43033.582083333335</v>
      </c>
    </row>
    <row r="30" spans="1:25" outlineLevel="1">
      <c r="A30" s="222" t="s">
        <v>433</v>
      </c>
      <c r="B30" s="223" t="s">
        <v>433</v>
      </c>
      <c r="C30" s="224">
        <v>0</v>
      </c>
      <c r="D30" s="223" t="s">
        <v>452</v>
      </c>
      <c r="E30" s="223" t="s">
        <v>435</v>
      </c>
      <c r="F30" s="223" t="s">
        <v>436</v>
      </c>
      <c r="G30" s="223" t="s">
        <v>433</v>
      </c>
      <c r="H30" s="223" t="s">
        <v>433</v>
      </c>
      <c r="I30" s="223" t="s">
        <v>437</v>
      </c>
      <c r="J30" s="223" t="s">
        <v>438</v>
      </c>
      <c r="K30" s="232">
        <v>4070</v>
      </c>
      <c r="L30" s="223" t="s">
        <v>128</v>
      </c>
      <c r="M30" s="223" t="s">
        <v>453</v>
      </c>
      <c r="N30" s="223" t="s">
        <v>201</v>
      </c>
      <c r="O30" s="223" t="s">
        <v>454</v>
      </c>
      <c r="P30" s="223" t="s">
        <v>455</v>
      </c>
      <c r="Q30" s="223" t="s">
        <v>444</v>
      </c>
      <c r="R30" s="223" t="s">
        <v>69</v>
      </c>
      <c r="S30" s="223" t="s">
        <v>445</v>
      </c>
      <c r="T30" s="223" t="s">
        <v>446</v>
      </c>
      <c r="U30" s="225">
        <v>-102268</v>
      </c>
      <c r="V30" s="225">
        <v>-135090</v>
      </c>
      <c r="W30" s="225">
        <v>-180000</v>
      </c>
      <c r="X30" s="225">
        <v>-121485</v>
      </c>
      <c r="Y30" s="226">
        <v>43033.582083333335</v>
      </c>
    </row>
    <row r="31" spans="1:25" outlineLevel="1">
      <c r="A31" s="222" t="s">
        <v>433</v>
      </c>
      <c r="B31" s="223" t="s">
        <v>433</v>
      </c>
      <c r="C31" s="224">
        <v>0</v>
      </c>
      <c r="D31" s="223" t="s">
        <v>452</v>
      </c>
      <c r="E31" s="223" t="s">
        <v>435</v>
      </c>
      <c r="F31" s="223" t="s">
        <v>436</v>
      </c>
      <c r="G31" s="223" t="s">
        <v>433</v>
      </c>
      <c r="H31" s="223" t="s">
        <v>433</v>
      </c>
      <c r="I31" s="223" t="s">
        <v>437</v>
      </c>
      <c r="J31" s="223" t="s">
        <v>438</v>
      </c>
      <c r="K31" s="232">
        <v>4082</v>
      </c>
      <c r="L31" s="223" t="s">
        <v>153</v>
      </c>
      <c r="M31" s="223" t="s">
        <v>453</v>
      </c>
      <c r="N31" s="223" t="s">
        <v>201</v>
      </c>
      <c r="O31" s="223" t="s">
        <v>454</v>
      </c>
      <c r="P31" s="223" t="s">
        <v>455</v>
      </c>
      <c r="Q31" s="223" t="s">
        <v>444</v>
      </c>
      <c r="R31" s="223" t="s">
        <v>69</v>
      </c>
      <c r="S31" s="223" t="s">
        <v>445</v>
      </c>
      <c r="T31" s="223" t="s">
        <v>446</v>
      </c>
      <c r="U31" s="225">
        <v>-263572</v>
      </c>
      <c r="V31" s="225">
        <v>-384300</v>
      </c>
      <c r="W31" s="225">
        <v>-512000</v>
      </c>
      <c r="X31" s="225">
        <v>-537814</v>
      </c>
      <c r="Y31" s="226">
        <v>43033.582083333335</v>
      </c>
    </row>
    <row r="32" spans="1:25" outlineLevel="1">
      <c r="A32" s="222" t="s">
        <v>433</v>
      </c>
      <c r="B32" s="223" t="s">
        <v>433</v>
      </c>
      <c r="C32" s="224">
        <v>0</v>
      </c>
      <c r="D32" s="223" t="s">
        <v>452</v>
      </c>
      <c r="E32" s="223" t="s">
        <v>435</v>
      </c>
      <c r="F32" s="223" t="s">
        <v>436</v>
      </c>
      <c r="G32" s="223" t="s">
        <v>433</v>
      </c>
      <c r="H32" s="223" t="s">
        <v>433</v>
      </c>
      <c r="I32" s="223" t="s">
        <v>437</v>
      </c>
      <c r="J32" s="223" t="s">
        <v>438</v>
      </c>
      <c r="K32" s="232">
        <v>4083</v>
      </c>
      <c r="L32" s="223" t="s">
        <v>457</v>
      </c>
      <c r="M32" s="223" t="s">
        <v>453</v>
      </c>
      <c r="N32" s="223" t="s">
        <v>201</v>
      </c>
      <c r="O32" s="223" t="s">
        <v>454</v>
      </c>
      <c r="P32" s="223" t="s">
        <v>455</v>
      </c>
      <c r="Q32" s="223" t="s">
        <v>444</v>
      </c>
      <c r="R32" s="223" t="s">
        <v>69</v>
      </c>
      <c r="S32" s="223" t="s">
        <v>445</v>
      </c>
      <c r="T32" s="223" t="s">
        <v>446</v>
      </c>
      <c r="U32" s="225">
        <v>-180530</v>
      </c>
      <c r="V32" s="225">
        <v>-142650</v>
      </c>
      <c r="W32" s="225">
        <v>-190000</v>
      </c>
      <c r="X32" s="225">
        <v>-239968</v>
      </c>
      <c r="Y32" s="226">
        <v>43033.582083333335</v>
      </c>
    </row>
    <row r="33" spans="1:25" outlineLevel="1">
      <c r="A33" s="222" t="s">
        <v>433</v>
      </c>
      <c r="B33" s="223" t="s">
        <v>433</v>
      </c>
      <c r="C33" s="224">
        <v>0</v>
      </c>
      <c r="D33" s="223" t="s">
        <v>452</v>
      </c>
      <c r="E33" s="223" t="s">
        <v>435</v>
      </c>
      <c r="F33" s="223" t="s">
        <v>436</v>
      </c>
      <c r="G33" s="223" t="s">
        <v>433</v>
      </c>
      <c r="H33" s="223" t="s">
        <v>433</v>
      </c>
      <c r="I33" s="223" t="s">
        <v>437</v>
      </c>
      <c r="J33" s="223" t="s">
        <v>438</v>
      </c>
      <c r="K33" s="232">
        <v>4086</v>
      </c>
      <c r="L33" s="223" t="s">
        <v>154</v>
      </c>
      <c r="M33" s="223" t="s">
        <v>453</v>
      </c>
      <c r="N33" s="223" t="s">
        <v>201</v>
      </c>
      <c r="O33" s="223" t="s">
        <v>454</v>
      </c>
      <c r="P33" s="223" t="s">
        <v>455</v>
      </c>
      <c r="Q33" s="223" t="s">
        <v>444</v>
      </c>
      <c r="R33" s="223" t="s">
        <v>69</v>
      </c>
      <c r="S33" s="223" t="s">
        <v>445</v>
      </c>
      <c r="T33" s="223" t="s">
        <v>446</v>
      </c>
      <c r="U33" s="225">
        <v>-843.75</v>
      </c>
      <c r="V33" s="225">
        <v>0</v>
      </c>
      <c r="W33" s="225">
        <v>0</v>
      </c>
      <c r="X33" s="225">
        <v>0</v>
      </c>
      <c r="Y33" s="226">
        <v>43033.582083333335</v>
      </c>
    </row>
    <row r="34" spans="1:25" outlineLevel="1">
      <c r="A34" s="222" t="s">
        <v>433</v>
      </c>
      <c r="B34" s="223" t="s">
        <v>433</v>
      </c>
      <c r="C34" s="224">
        <v>0</v>
      </c>
      <c r="D34" s="223" t="s">
        <v>452</v>
      </c>
      <c r="E34" s="223" t="s">
        <v>435</v>
      </c>
      <c r="F34" s="223" t="s">
        <v>436</v>
      </c>
      <c r="G34" s="223" t="s">
        <v>433</v>
      </c>
      <c r="H34" s="223" t="s">
        <v>433</v>
      </c>
      <c r="I34" s="223" t="s">
        <v>437</v>
      </c>
      <c r="J34" s="223" t="s">
        <v>438</v>
      </c>
      <c r="K34" s="232">
        <v>4087</v>
      </c>
      <c r="L34" s="223" t="s">
        <v>360</v>
      </c>
      <c r="M34" s="223" t="s">
        <v>453</v>
      </c>
      <c r="N34" s="223" t="s">
        <v>201</v>
      </c>
      <c r="O34" s="223" t="s">
        <v>454</v>
      </c>
      <c r="P34" s="223" t="s">
        <v>455</v>
      </c>
      <c r="Q34" s="223" t="s">
        <v>444</v>
      </c>
      <c r="R34" s="223" t="s">
        <v>69</v>
      </c>
      <c r="S34" s="223" t="s">
        <v>445</v>
      </c>
      <c r="T34" s="223" t="s">
        <v>446</v>
      </c>
      <c r="U34" s="225">
        <v>-23514</v>
      </c>
      <c r="V34" s="225">
        <v>-22500</v>
      </c>
      <c r="W34" s="225">
        <v>-30000</v>
      </c>
      <c r="X34" s="225">
        <v>0</v>
      </c>
      <c r="Y34" s="226">
        <v>43033.582083333335</v>
      </c>
    </row>
    <row r="35" spans="1:25" outlineLevel="1">
      <c r="A35" s="222" t="s">
        <v>433</v>
      </c>
      <c r="B35" s="223" t="s">
        <v>433</v>
      </c>
      <c r="C35" s="224">
        <v>0</v>
      </c>
      <c r="D35" s="223" t="s">
        <v>452</v>
      </c>
      <c r="E35" s="223" t="s">
        <v>435</v>
      </c>
      <c r="F35" s="223" t="s">
        <v>436</v>
      </c>
      <c r="G35" s="223" t="s">
        <v>433</v>
      </c>
      <c r="H35" s="223" t="s">
        <v>433</v>
      </c>
      <c r="I35" s="223" t="s">
        <v>437</v>
      </c>
      <c r="J35" s="223" t="s">
        <v>438</v>
      </c>
      <c r="K35" s="232">
        <v>4089</v>
      </c>
      <c r="L35" s="223" t="s">
        <v>359</v>
      </c>
      <c r="M35" s="223" t="s">
        <v>453</v>
      </c>
      <c r="N35" s="223" t="s">
        <v>201</v>
      </c>
      <c r="O35" s="223" t="s">
        <v>454</v>
      </c>
      <c r="P35" s="223" t="s">
        <v>455</v>
      </c>
      <c r="Q35" s="223" t="s">
        <v>444</v>
      </c>
      <c r="R35" s="223" t="s">
        <v>69</v>
      </c>
      <c r="S35" s="223" t="s">
        <v>445</v>
      </c>
      <c r="T35" s="223" t="s">
        <v>446</v>
      </c>
      <c r="U35" s="225">
        <v>-49002</v>
      </c>
      <c r="V35" s="225">
        <v>0</v>
      </c>
      <c r="W35" s="225">
        <v>0</v>
      </c>
      <c r="X35" s="225">
        <v>0</v>
      </c>
      <c r="Y35" s="226">
        <v>43033.582083333335</v>
      </c>
    </row>
    <row r="36" spans="1:25" outlineLevel="1">
      <c r="A36" s="222" t="s">
        <v>433</v>
      </c>
      <c r="B36" s="223" t="s">
        <v>433</v>
      </c>
      <c r="C36" s="224">
        <v>0</v>
      </c>
      <c r="D36" s="223" t="s">
        <v>452</v>
      </c>
      <c r="E36" s="223" t="s">
        <v>435</v>
      </c>
      <c r="F36" s="223" t="s">
        <v>436</v>
      </c>
      <c r="G36" s="223" t="s">
        <v>433</v>
      </c>
      <c r="H36" s="223" t="s">
        <v>433</v>
      </c>
      <c r="I36" s="223" t="s">
        <v>437</v>
      </c>
      <c r="J36" s="223" t="s">
        <v>438</v>
      </c>
      <c r="K36" s="232">
        <v>4110</v>
      </c>
      <c r="L36" s="223" t="s">
        <v>129</v>
      </c>
      <c r="M36" s="223" t="s">
        <v>458</v>
      </c>
      <c r="N36" s="223" t="s">
        <v>202</v>
      </c>
      <c r="O36" s="223" t="s">
        <v>454</v>
      </c>
      <c r="P36" s="223" t="s">
        <v>455</v>
      </c>
      <c r="Q36" s="223" t="s">
        <v>444</v>
      </c>
      <c r="R36" s="223" t="s">
        <v>69</v>
      </c>
      <c r="S36" s="223" t="s">
        <v>445</v>
      </c>
      <c r="T36" s="223" t="s">
        <v>446</v>
      </c>
      <c r="U36" s="225">
        <v>-20071.5</v>
      </c>
      <c r="V36" s="225">
        <v>0</v>
      </c>
      <c r="W36" s="225">
        <v>0</v>
      </c>
      <c r="X36" s="225">
        <v>0</v>
      </c>
      <c r="Y36" s="226">
        <v>43033.582083333335</v>
      </c>
    </row>
    <row r="37" spans="1:25" outlineLevel="1">
      <c r="A37" s="222" t="s">
        <v>433</v>
      </c>
      <c r="B37" s="223" t="s">
        <v>433</v>
      </c>
      <c r="C37" s="224">
        <v>0</v>
      </c>
      <c r="D37" s="223" t="s">
        <v>452</v>
      </c>
      <c r="E37" s="223" t="s">
        <v>435</v>
      </c>
      <c r="F37" s="223" t="s">
        <v>436</v>
      </c>
      <c r="G37" s="223" t="s">
        <v>433</v>
      </c>
      <c r="H37" s="223" t="s">
        <v>433</v>
      </c>
      <c r="I37" s="223" t="s">
        <v>437</v>
      </c>
      <c r="J37" s="223" t="s">
        <v>438</v>
      </c>
      <c r="K37" s="232">
        <v>4120</v>
      </c>
      <c r="L37" s="223" t="s">
        <v>130</v>
      </c>
      <c r="M37" s="223" t="s">
        <v>458</v>
      </c>
      <c r="N37" s="223" t="s">
        <v>202</v>
      </c>
      <c r="O37" s="223" t="s">
        <v>454</v>
      </c>
      <c r="P37" s="223" t="s">
        <v>455</v>
      </c>
      <c r="Q37" s="223" t="s">
        <v>444</v>
      </c>
      <c r="R37" s="223" t="s">
        <v>69</v>
      </c>
      <c r="S37" s="223" t="s">
        <v>445</v>
      </c>
      <c r="T37" s="223" t="s">
        <v>446</v>
      </c>
      <c r="U37" s="225">
        <v>-7945</v>
      </c>
      <c r="V37" s="225">
        <v>-3780</v>
      </c>
      <c r="W37" s="225">
        <v>-5000</v>
      </c>
      <c r="X37" s="225">
        <v>0</v>
      </c>
      <c r="Y37" s="226">
        <v>43033.582083333335</v>
      </c>
    </row>
    <row r="38" spans="1:25" outlineLevel="1">
      <c r="A38" s="222" t="s">
        <v>433</v>
      </c>
      <c r="B38" s="223" t="s">
        <v>433</v>
      </c>
      <c r="C38" s="224">
        <v>0</v>
      </c>
      <c r="D38" s="223" t="s">
        <v>452</v>
      </c>
      <c r="E38" s="223" t="s">
        <v>435</v>
      </c>
      <c r="F38" s="223" t="s">
        <v>436</v>
      </c>
      <c r="G38" s="223" t="s">
        <v>433</v>
      </c>
      <c r="H38" s="223" t="s">
        <v>433</v>
      </c>
      <c r="I38" s="223" t="s">
        <v>437</v>
      </c>
      <c r="J38" s="223" t="s">
        <v>438</v>
      </c>
      <c r="K38" s="232">
        <v>4134</v>
      </c>
      <c r="L38" s="223" t="s">
        <v>131</v>
      </c>
      <c r="M38" s="223" t="s">
        <v>458</v>
      </c>
      <c r="N38" s="223" t="s">
        <v>202</v>
      </c>
      <c r="O38" s="223" t="s">
        <v>454</v>
      </c>
      <c r="P38" s="223" t="s">
        <v>455</v>
      </c>
      <c r="Q38" s="223" t="s">
        <v>444</v>
      </c>
      <c r="R38" s="223" t="s">
        <v>69</v>
      </c>
      <c r="S38" s="223" t="s">
        <v>445</v>
      </c>
      <c r="T38" s="223" t="s">
        <v>446</v>
      </c>
      <c r="U38" s="225">
        <v>-32072</v>
      </c>
      <c r="V38" s="225">
        <v>-45000</v>
      </c>
      <c r="W38" s="225">
        <v>-60000</v>
      </c>
      <c r="X38" s="225">
        <v>-57192</v>
      </c>
      <c r="Y38" s="226">
        <v>43033.582083333335</v>
      </c>
    </row>
    <row r="39" spans="1:25" outlineLevel="1">
      <c r="A39" s="222" t="s">
        <v>433</v>
      </c>
      <c r="B39" s="223" t="s">
        <v>433</v>
      </c>
      <c r="C39" s="224">
        <v>0</v>
      </c>
      <c r="D39" s="223" t="s">
        <v>452</v>
      </c>
      <c r="E39" s="223" t="s">
        <v>435</v>
      </c>
      <c r="F39" s="223" t="s">
        <v>436</v>
      </c>
      <c r="G39" s="223" t="s">
        <v>433</v>
      </c>
      <c r="H39" s="223" t="s">
        <v>433</v>
      </c>
      <c r="I39" s="223" t="s">
        <v>437</v>
      </c>
      <c r="J39" s="223" t="s">
        <v>438</v>
      </c>
      <c r="K39" s="232">
        <v>4141</v>
      </c>
      <c r="L39" s="223" t="s">
        <v>361</v>
      </c>
      <c r="M39" s="223" t="s">
        <v>458</v>
      </c>
      <c r="N39" s="223" t="s">
        <v>202</v>
      </c>
      <c r="O39" s="223" t="s">
        <v>454</v>
      </c>
      <c r="P39" s="223" t="s">
        <v>455</v>
      </c>
      <c r="Q39" s="223" t="s">
        <v>444</v>
      </c>
      <c r="R39" s="223" t="s">
        <v>69</v>
      </c>
      <c r="S39" s="223" t="s">
        <v>445</v>
      </c>
      <c r="T39" s="223" t="s">
        <v>446</v>
      </c>
      <c r="U39" s="225">
        <v>0</v>
      </c>
      <c r="V39" s="225">
        <v>-37530</v>
      </c>
      <c r="W39" s="225">
        <v>-50000</v>
      </c>
      <c r="X39" s="225">
        <v>0</v>
      </c>
      <c r="Y39" s="226">
        <v>43033.582083333335</v>
      </c>
    </row>
    <row r="40" spans="1:25" outlineLevel="1">
      <c r="A40" s="222" t="s">
        <v>433</v>
      </c>
      <c r="B40" s="223" t="s">
        <v>433</v>
      </c>
      <c r="C40" s="224">
        <v>0</v>
      </c>
      <c r="D40" s="223" t="s">
        <v>452</v>
      </c>
      <c r="E40" s="223" t="s">
        <v>435</v>
      </c>
      <c r="F40" s="223" t="s">
        <v>436</v>
      </c>
      <c r="G40" s="223" t="s">
        <v>433</v>
      </c>
      <c r="H40" s="223" t="s">
        <v>433</v>
      </c>
      <c r="I40" s="223" t="s">
        <v>437</v>
      </c>
      <c r="J40" s="223" t="s">
        <v>438</v>
      </c>
      <c r="K40" s="232">
        <v>4143</v>
      </c>
      <c r="L40" s="223" t="s">
        <v>459</v>
      </c>
      <c r="M40" s="223" t="s">
        <v>458</v>
      </c>
      <c r="N40" s="223" t="s">
        <v>202</v>
      </c>
      <c r="O40" s="223" t="s">
        <v>454</v>
      </c>
      <c r="P40" s="223" t="s">
        <v>455</v>
      </c>
      <c r="Q40" s="223" t="s">
        <v>444</v>
      </c>
      <c r="R40" s="223" t="s">
        <v>69</v>
      </c>
      <c r="S40" s="223" t="s">
        <v>445</v>
      </c>
      <c r="T40" s="223" t="s">
        <v>446</v>
      </c>
      <c r="U40" s="225">
        <v>-2076</v>
      </c>
      <c r="V40" s="225">
        <v>-37530</v>
      </c>
      <c r="W40" s="225">
        <v>-50000</v>
      </c>
      <c r="X40" s="225">
        <v>-36687</v>
      </c>
      <c r="Y40" s="226">
        <v>43033.582083333335</v>
      </c>
    </row>
    <row r="41" spans="1:25" outlineLevel="1">
      <c r="A41" s="222" t="s">
        <v>433</v>
      </c>
      <c r="B41" s="223" t="s">
        <v>433</v>
      </c>
      <c r="C41" s="224">
        <v>0</v>
      </c>
      <c r="D41" s="223" t="s">
        <v>452</v>
      </c>
      <c r="E41" s="223" t="s">
        <v>435</v>
      </c>
      <c r="F41" s="223" t="s">
        <v>436</v>
      </c>
      <c r="G41" s="223" t="s">
        <v>433</v>
      </c>
      <c r="H41" s="223" t="s">
        <v>433</v>
      </c>
      <c r="I41" s="223" t="s">
        <v>437</v>
      </c>
      <c r="J41" s="223" t="s">
        <v>438</v>
      </c>
      <c r="K41" s="232">
        <v>4146</v>
      </c>
      <c r="L41" s="223" t="s">
        <v>460</v>
      </c>
      <c r="M41" s="223" t="s">
        <v>458</v>
      </c>
      <c r="N41" s="223" t="s">
        <v>202</v>
      </c>
      <c r="O41" s="223" t="s">
        <v>454</v>
      </c>
      <c r="P41" s="223" t="s">
        <v>455</v>
      </c>
      <c r="Q41" s="223" t="s">
        <v>444</v>
      </c>
      <c r="R41" s="223" t="s">
        <v>69</v>
      </c>
      <c r="S41" s="223" t="s">
        <v>445</v>
      </c>
      <c r="T41" s="223" t="s">
        <v>446</v>
      </c>
      <c r="U41" s="225">
        <v>-27104</v>
      </c>
      <c r="V41" s="225">
        <v>-26280</v>
      </c>
      <c r="W41" s="225">
        <v>-35000</v>
      </c>
      <c r="X41" s="225">
        <v>-33564</v>
      </c>
      <c r="Y41" s="226">
        <v>43033.582083333335</v>
      </c>
    </row>
    <row r="42" spans="1:25" outlineLevel="1">
      <c r="A42" s="222" t="s">
        <v>433</v>
      </c>
      <c r="B42" s="223" t="s">
        <v>433</v>
      </c>
      <c r="C42" s="224">
        <v>0</v>
      </c>
      <c r="D42" s="223" t="s">
        <v>452</v>
      </c>
      <c r="E42" s="223" t="s">
        <v>435</v>
      </c>
      <c r="F42" s="223" t="s">
        <v>436</v>
      </c>
      <c r="G42" s="223" t="s">
        <v>433</v>
      </c>
      <c r="H42" s="223" t="s">
        <v>433</v>
      </c>
      <c r="I42" s="223" t="s">
        <v>437</v>
      </c>
      <c r="J42" s="223" t="s">
        <v>438</v>
      </c>
      <c r="K42" s="232">
        <v>4150</v>
      </c>
      <c r="L42" s="223" t="s">
        <v>133</v>
      </c>
      <c r="M42" s="223" t="s">
        <v>458</v>
      </c>
      <c r="N42" s="223" t="s">
        <v>202</v>
      </c>
      <c r="O42" s="223" t="s">
        <v>454</v>
      </c>
      <c r="P42" s="223" t="s">
        <v>455</v>
      </c>
      <c r="Q42" s="223" t="s">
        <v>444</v>
      </c>
      <c r="R42" s="223" t="s">
        <v>69</v>
      </c>
      <c r="S42" s="223" t="s">
        <v>445</v>
      </c>
      <c r="T42" s="223" t="s">
        <v>446</v>
      </c>
      <c r="U42" s="225">
        <v>-84115.13</v>
      </c>
      <c r="V42" s="225">
        <v>-262710</v>
      </c>
      <c r="W42" s="225">
        <v>-350000</v>
      </c>
      <c r="X42" s="225">
        <v>-375219</v>
      </c>
      <c r="Y42" s="226">
        <v>43033.582083333335</v>
      </c>
    </row>
    <row r="43" spans="1:25" outlineLevel="1">
      <c r="A43" s="222" t="s">
        <v>433</v>
      </c>
      <c r="B43" s="223" t="s">
        <v>433</v>
      </c>
      <c r="C43" s="224">
        <v>0</v>
      </c>
      <c r="D43" s="223" t="s">
        <v>452</v>
      </c>
      <c r="E43" s="223" t="s">
        <v>435</v>
      </c>
      <c r="F43" s="223" t="s">
        <v>436</v>
      </c>
      <c r="G43" s="223" t="s">
        <v>433</v>
      </c>
      <c r="H43" s="223" t="s">
        <v>433</v>
      </c>
      <c r="I43" s="223" t="s">
        <v>437</v>
      </c>
      <c r="J43" s="223" t="s">
        <v>438</v>
      </c>
      <c r="K43" s="232">
        <v>4160</v>
      </c>
      <c r="L43" s="223" t="s">
        <v>134</v>
      </c>
      <c r="M43" s="223" t="s">
        <v>458</v>
      </c>
      <c r="N43" s="223" t="s">
        <v>202</v>
      </c>
      <c r="O43" s="223" t="s">
        <v>454</v>
      </c>
      <c r="P43" s="223" t="s">
        <v>455</v>
      </c>
      <c r="Q43" s="223" t="s">
        <v>444</v>
      </c>
      <c r="R43" s="223" t="s">
        <v>69</v>
      </c>
      <c r="S43" s="223" t="s">
        <v>445</v>
      </c>
      <c r="T43" s="223" t="s">
        <v>446</v>
      </c>
      <c r="U43" s="225">
        <v>-40082</v>
      </c>
      <c r="V43" s="225">
        <v>-90090</v>
      </c>
      <c r="W43" s="225">
        <v>-120000</v>
      </c>
      <c r="X43" s="225">
        <v>-148020</v>
      </c>
      <c r="Y43" s="226">
        <v>43033.582083333335</v>
      </c>
    </row>
    <row r="44" spans="1:25" outlineLevel="1">
      <c r="A44" s="222" t="s">
        <v>433</v>
      </c>
      <c r="B44" s="223" t="s">
        <v>433</v>
      </c>
      <c r="C44" s="224">
        <v>0</v>
      </c>
      <c r="D44" s="223" t="s">
        <v>452</v>
      </c>
      <c r="E44" s="223" t="s">
        <v>435</v>
      </c>
      <c r="F44" s="223" t="s">
        <v>436</v>
      </c>
      <c r="G44" s="223" t="s">
        <v>433</v>
      </c>
      <c r="H44" s="223" t="s">
        <v>433</v>
      </c>
      <c r="I44" s="223" t="s">
        <v>437</v>
      </c>
      <c r="J44" s="223" t="s">
        <v>438</v>
      </c>
      <c r="K44" s="232">
        <v>4170</v>
      </c>
      <c r="L44" s="223" t="s">
        <v>135</v>
      </c>
      <c r="M44" s="223" t="s">
        <v>458</v>
      </c>
      <c r="N44" s="223" t="s">
        <v>202</v>
      </c>
      <c r="O44" s="223" t="s">
        <v>454</v>
      </c>
      <c r="P44" s="223" t="s">
        <v>455</v>
      </c>
      <c r="Q44" s="223" t="s">
        <v>444</v>
      </c>
      <c r="R44" s="223" t="s">
        <v>69</v>
      </c>
      <c r="S44" s="223" t="s">
        <v>445</v>
      </c>
      <c r="T44" s="223" t="s">
        <v>446</v>
      </c>
      <c r="U44" s="225">
        <v>-10685</v>
      </c>
      <c r="V44" s="225">
        <v>-22500</v>
      </c>
      <c r="W44" s="225">
        <v>-30000</v>
      </c>
      <c r="X44" s="225">
        <v>-18940</v>
      </c>
      <c r="Y44" s="226">
        <v>43033.582083333335</v>
      </c>
    </row>
    <row r="45" spans="1:25" outlineLevel="1">
      <c r="A45" s="222" t="s">
        <v>433</v>
      </c>
      <c r="B45" s="223" t="s">
        <v>433</v>
      </c>
      <c r="C45" s="224">
        <v>0</v>
      </c>
      <c r="D45" s="223" t="s">
        <v>452</v>
      </c>
      <c r="E45" s="223" t="s">
        <v>435</v>
      </c>
      <c r="F45" s="223" t="s">
        <v>436</v>
      </c>
      <c r="G45" s="223" t="s">
        <v>433</v>
      </c>
      <c r="H45" s="223" t="s">
        <v>433</v>
      </c>
      <c r="I45" s="223" t="s">
        <v>437</v>
      </c>
      <c r="J45" s="223" t="s">
        <v>438</v>
      </c>
      <c r="K45" s="232">
        <v>4181</v>
      </c>
      <c r="L45" s="223" t="s">
        <v>136</v>
      </c>
      <c r="M45" s="223" t="s">
        <v>458</v>
      </c>
      <c r="N45" s="223" t="s">
        <v>202</v>
      </c>
      <c r="O45" s="223" t="s">
        <v>454</v>
      </c>
      <c r="P45" s="223" t="s">
        <v>455</v>
      </c>
      <c r="Q45" s="223" t="s">
        <v>444</v>
      </c>
      <c r="R45" s="223" t="s">
        <v>69</v>
      </c>
      <c r="S45" s="223" t="s">
        <v>445</v>
      </c>
      <c r="T45" s="223" t="s">
        <v>446</v>
      </c>
      <c r="U45" s="225">
        <v>0</v>
      </c>
      <c r="V45" s="225">
        <v>-112590</v>
      </c>
      <c r="W45" s="225">
        <v>-150000</v>
      </c>
      <c r="X45" s="225">
        <v>-229114</v>
      </c>
      <c r="Y45" s="226">
        <v>43033.582083333335</v>
      </c>
    </row>
    <row r="46" spans="1:25" outlineLevel="1">
      <c r="A46" s="222" t="s">
        <v>433</v>
      </c>
      <c r="B46" s="223" t="s">
        <v>433</v>
      </c>
      <c r="C46" s="224">
        <v>0</v>
      </c>
      <c r="D46" s="223" t="s">
        <v>452</v>
      </c>
      <c r="E46" s="223" t="s">
        <v>435</v>
      </c>
      <c r="F46" s="223" t="s">
        <v>436</v>
      </c>
      <c r="G46" s="223" t="s">
        <v>433</v>
      </c>
      <c r="H46" s="223" t="s">
        <v>433</v>
      </c>
      <c r="I46" s="223" t="s">
        <v>437</v>
      </c>
      <c r="J46" s="223" t="s">
        <v>438</v>
      </c>
      <c r="K46" s="232">
        <v>4195</v>
      </c>
      <c r="L46" s="223" t="s">
        <v>43</v>
      </c>
      <c r="M46" s="223" t="s">
        <v>458</v>
      </c>
      <c r="N46" s="223" t="s">
        <v>202</v>
      </c>
      <c r="O46" s="223" t="s">
        <v>454</v>
      </c>
      <c r="P46" s="223" t="s">
        <v>455</v>
      </c>
      <c r="Q46" s="223" t="s">
        <v>444</v>
      </c>
      <c r="R46" s="223" t="s">
        <v>69</v>
      </c>
      <c r="S46" s="223" t="s">
        <v>445</v>
      </c>
      <c r="T46" s="223" t="s">
        <v>446</v>
      </c>
      <c r="U46" s="225">
        <v>-5655.5</v>
      </c>
      <c r="V46" s="225">
        <v>-3780</v>
      </c>
      <c r="W46" s="225">
        <v>-5000</v>
      </c>
      <c r="X46" s="225">
        <v>-2536</v>
      </c>
      <c r="Y46" s="226">
        <v>43033.582083333335</v>
      </c>
    </row>
    <row r="47" spans="1:25" outlineLevel="1">
      <c r="A47" s="222" t="s">
        <v>433</v>
      </c>
      <c r="B47" s="223" t="s">
        <v>433</v>
      </c>
      <c r="C47" s="224">
        <v>0</v>
      </c>
      <c r="D47" s="223" t="s">
        <v>452</v>
      </c>
      <c r="E47" s="223" t="s">
        <v>435</v>
      </c>
      <c r="F47" s="223" t="s">
        <v>436</v>
      </c>
      <c r="G47" s="223" t="s">
        <v>433</v>
      </c>
      <c r="H47" s="223" t="s">
        <v>433</v>
      </c>
      <c r="I47" s="223" t="s">
        <v>437</v>
      </c>
      <c r="J47" s="223" t="s">
        <v>438</v>
      </c>
      <c r="K47" s="232">
        <v>4310</v>
      </c>
      <c r="L47" s="223" t="s">
        <v>146</v>
      </c>
      <c r="M47" s="223" t="s">
        <v>461</v>
      </c>
      <c r="N47" s="223" t="s">
        <v>203</v>
      </c>
      <c r="O47" s="223" t="s">
        <v>454</v>
      </c>
      <c r="P47" s="223" t="s">
        <v>455</v>
      </c>
      <c r="Q47" s="223" t="s">
        <v>444</v>
      </c>
      <c r="R47" s="223" t="s">
        <v>69</v>
      </c>
      <c r="S47" s="223" t="s">
        <v>445</v>
      </c>
      <c r="T47" s="223" t="s">
        <v>446</v>
      </c>
      <c r="U47" s="225">
        <v>-472213.75</v>
      </c>
      <c r="V47" s="225">
        <v>-533700</v>
      </c>
      <c r="W47" s="225">
        <v>-711000</v>
      </c>
      <c r="X47" s="225">
        <v>-691170</v>
      </c>
      <c r="Y47" s="226">
        <v>43033.582083333335</v>
      </c>
    </row>
    <row r="48" spans="1:25" outlineLevel="1">
      <c r="A48" s="222" t="s">
        <v>433</v>
      </c>
      <c r="B48" s="223" t="s">
        <v>433</v>
      </c>
      <c r="C48" s="224">
        <v>0</v>
      </c>
      <c r="D48" s="223" t="s">
        <v>452</v>
      </c>
      <c r="E48" s="223" t="s">
        <v>435</v>
      </c>
      <c r="F48" s="223" t="s">
        <v>436</v>
      </c>
      <c r="G48" s="223" t="s">
        <v>433</v>
      </c>
      <c r="H48" s="223" t="s">
        <v>433</v>
      </c>
      <c r="I48" s="223" t="s">
        <v>437</v>
      </c>
      <c r="J48" s="223" t="s">
        <v>438</v>
      </c>
      <c r="K48" s="232">
        <v>4323</v>
      </c>
      <c r="L48" s="223" t="s">
        <v>148</v>
      </c>
      <c r="M48" s="223" t="s">
        <v>462</v>
      </c>
      <c r="N48" s="223" t="s">
        <v>204</v>
      </c>
      <c r="O48" s="223" t="s">
        <v>454</v>
      </c>
      <c r="P48" s="223" t="s">
        <v>455</v>
      </c>
      <c r="Q48" s="223" t="s">
        <v>444</v>
      </c>
      <c r="R48" s="223" t="s">
        <v>69</v>
      </c>
      <c r="S48" s="223" t="s">
        <v>445</v>
      </c>
      <c r="T48" s="223" t="s">
        <v>446</v>
      </c>
      <c r="U48" s="225">
        <v>-1192881</v>
      </c>
      <c r="V48" s="225">
        <v>-1433610</v>
      </c>
      <c r="W48" s="225">
        <v>-1910000</v>
      </c>
      <c r="X48" s="225">
        <v>-1917061</v>
      </c>
      <c r="Y48" s="226">
        <v>43033.582083333335</v>
      </c>
    </row>
    <row r="49" spans="1:25" outlineLevel="1">
      <c r="A49" s="222" t="s">
        <v>433</v>
      </c>
      <c r="B49" s="223" t="s">
        <v>433</v>
      </c>
      <c r="C49" s="224">
        <v>0</v>
      </c>
      <c r="D49" s="223" t="s">
        <v>452</v>
      </c>
      <c r="E49" s="223" t="s">
        <v>435</v>
      </c>
      <c r="F49" s="223" t="s">
        <v>436</v>
      </c>
      <c r="G49" s="223" t="s">
        <v>433</v>
      </c>
      <c r="H49" s="223" t="s">
        <v>433</v>
      </c>
      <c r="I49" s="223" t="s">
        <v>437</v>
      </c>
      <c r="J49" s="223" t="s">
        <v>438</v>
      </c>
      <c r="K49" s="232">
        <v>4330</v>
      </c>
      <c r="L49" s="223" t="s">
        <v>0</v>
      </c>
      <c r="M49" s="223" t="s">
        <v>463</v>
      </c>
      <c r="N49" s="223" t="s">
        <v>0</v>
      </c>
      <c r="O49" s="223" t="s">
        <v>454</v>
      </c>
      <c r="P49" s="223" t="s">
        <v>455</v>
      </c>
      <c r="Q49" s="223" t="s">
        <v>444</v>
      </c>
      <c r="R49" s="223" t="s">
        <v>69</v>
      </c>
      <c r="S49" s="223" t="s">
        <v>445</v>
      </c>
      <c r="T49" s="223" t="s">
        <v>446</v>
      </c>
      <c r="U49" s="225">
        <v>-557789</v>
      </c>
      <c r="V49" s="225">
        <v>-601200</v>
      </c>
      <c r="W49" s="225">
        <v>-801000</v>
      </c>
      <c r="X49" s="225">
        <v>-908827</v>
      </c>
      <c r="Y49" s="226">
        <v>43033.582083333335</v>
      </c>
    </row>
    <row r="50" spans="1:25" outlineLevel="1">
      <c r="A50" s="222" t="s">
        <v>433</v>
      </c>
      <c r="B50" s="223" t="s">
        <v>433</v>
      </c>
      <c r="C50" s="224">
        <v>0</v>
      </c>
      <c r="D50" s="223" t="s">
        <v>452</v>
      </c>
      <c r="E50" s="223" t="s">
        <v>435</v>
      </c>
      <c r="F50" s="223" t="s">
        <v>436</v>
      </c>
      <c r="G50" s="223" t="s">
        <v>433</v>
      </c>
      <c r="H50" s="223" t="s">
        <v>433</v>
      </c>
      <c r="I50" s="223" t="s">
        <v>437</v>
      </c>
      <c r="J50" s="223" t="s">
        <v>438</v>
      </c>
      <c r="K50" s="232">
        <v>4340</v>
      </c>
      <c r="L50" s="223" t="s">
        <v>44</v>
      </c>
      <c r="M50" s="223" t="s">
        <v>464</v>
      </c>
      <c r="N50" s="223" t="s">
        <v>44</v>
      </c>
      <c r="O50" s="223" t="s">
        <v>454</v>
      </c>
      <c r="P50" s="223" t="s">
        <v>455</v>
      </c>
      <c r="Q50" s="223" t="s">
        <v>444</v>
      </c>
      <c r="R50" s="223" t="s">
        <v>69</v>
      </c>
      <c r="S50" s="223" t="s">
        <v>445</v>
      </c>
      <c r="T50" s="223" t="s">
        <v>446</v>
      </c>
      <c r="U50" s="225">
        <v>0</v>
      </c>
      <c r="V50" s="225">
        <v>-71280</v>
      </c>
      <c r="W50" s="225">
        <v>-95000</v>
      </c>
      <c r="X50" s="225">
        <v>-91450</v>
      </c>
      <c r="Y50" s="226">
        <v>43033.582083333335</v>
      </c>
    </row>
    <row r="51" spans="1:25" outlineLevel="1">
      <c r="A51" s="222" t="s">
        <v>433</v>
      </c>
      <c r="B51" s="223" t="s">
        <v>433</v>
      </c>
      <c r="C51" s="224">
        <v>0</v>
      </c>
      <c r="D51" s="223" t="s">
        <v>452</v>
      </c>
      <c r="E51" s="223" t="s">
        <v>435</v>
      </c>
      <c r="F51" s="223" t="s">
        <v>436</v>
      </c>
      <c r="G51" s="223" t="s">
        <v>433</v>
      </c>
      <c r="H51" s="223" t="s">
        <v>433</v>
      </c>
      <c r="I51" s="223" t="s">
        <v>437</v>
      </c>
      <c r="J51" s="223" t="s">
        <v>438</v>
      </c>
      <c r="K51" s="232">
        <v>4341</v>
      </c>
      <c r="L51" s="223" t="s">
        <v>405</v>
      </c>
      <c r="M51" s="223" t="s">
        <v>464</v>
      </c>
      <c r="N51" s="223" t="s">
        <v>44</v>
      </c>
      <c r="O51" s="223" t="s">
        <v>454</v>
      </c>
      <c r="P51" s="223" t="s">
        <v>455</v>
      </c>
      <c r="Q51" s="223" t="s">
        <v>444</v>
      </c>
      <c r="R51" s="223" t="s">
        <v>69</v>
      </c>
      <c r="S51" s="223" t="s">
        <v>445</v>
      </c>
      <c r="T51" s="223" t="s">
        <v>446</v>
      </c>
      <c r="U51" s="225">
        <v>-315762.24</v>
      </c>
      <c r="V51" s="225">
        <v>-300240</v>
      </c>
      <c r="W51" s="225">
        <v>-400000</v>
      </c>
      <c r="X51" s="225">
        <v>-359074</v>
      </c>
      <c r="Y51" s="226">
        <v>43033.582083333335</v>
      </c>
    </row>
    <row r="52" spans="1:25" outlineLevel="1">
      <c r="A52" s="222" t="s">
        <v>433</v>
      </c>
      <c r="B52" s="223" t="s">
        <v>433</v>
      </c>
      <c r="C52" s="224">
        <v>0</v>
      </c>
      <c r="D52" s="223" t="s">
        <v>452</v>
      </c>
      <c r="E52" s="223" t="s">
        <v>435</v>
      </c>
      <c r="F52" s="223" t="s">
        <v>436</v>
      </c>
      <c r="G52" s="223" t="s">
        <v>433</v>
      </c>
      <c r="H52" s="223" t="s">
        <v>433</v>
      </c>
      <c r="I52" s="223" t="s">
        <v>437</v>
      </c>
      <c r="J52" s="223" t="s">
        <v>438</v>
      </c>
      <c r="K52" s="232">
        <v>4343</v>
      </c>
      <c r="L52" s="223" t="s">
        <v>149</v>
      </c>
      <c r="M52" s="223" t="s">
        <v>464</v>
      </c>
      <c r="N52" s="223" t="s">
        <v>44</v>
      </c>
      <c r="O52" s="223" t="s">
        <v>454</v>
      </c>
      <c r="P52" s="223" t="s">
        <v>455</v>
      </c>
      <c r="Q52" s="223" t="s">
        <v>444</v>
      </c>
      <c r="R52" s="223" t="s">
        <v>69</v>
      </c>
      <c r="S52" s="223" t="s">
        <v>445</v>
      </c>
      <c r="T52" s="223" t="s">
        <v>446</v>
      </c>
      <c r="U52" s="225">
        <v>-9051</v>
      </c>
      <c r="V52" s="225">
        <v>0</v>
      </c>
      <c r="W52" s="225">
        <v>0</v>
      </c>
      <c r="X52" s="225">
        <v>0</v>
      </c>
      <c r="Y52" s="226">
        <v>43033.582083333335</v>
      </c>
    </row>
    <row r="53" spans="1:25" outlineLevel="1">
      <c r="A53" s="222" t="s">
        <v>433</v>
      </c>
      <c r="B53" s="223" t="s">
        <v>433</v>
      </c>
      <c r="C53" s="224">
        <v>0</v>
      </c>
      <c r="D53" s="223" t="s">
        <v>452</v>
      </c>
      <c r="E53" s="223" t="s">
        <v>435</v>
      </c>
      <c r="F53" s="223" t="s">
        <v>436</v>
      </c>
      <c r="G53" s="223" t="s">
        <v>433</v>
      </c>
      <c r="H53" s="223" t="s">
        <v>433</v>
      </c>
      <c r="I53" s="223" t="s">
        <v>437</v>
      </c>
      <c r="J53" s="223" t="s">
        <v>438</v>
      </c>
      <c r="K53" s="232">
        <v>4435</v>
      </c>
      <c r="L53" s="223" t="s">
        <v>371</v>
      </c>
      <c r="M53" s="223" t="s">
        <v>465</v>
      </c>
      <c r="N53" s="223" t="s">
        <v>207</v>
      </c>
      <c r="O53" s="223" t="s">
        <v>454</v>
      </c>
      <c r="P53" s="223" t="s">
        <v>455</v>
      </c>
      <c r="Q53" s="223" t="s">
        <v>444</v>
      </c>
      <c r="R53" s="223" t="s">
        <v>69</v>
      </c>
      <c r="S53" s="223" t="s">
        <v>445</v>
      </c>
      <c r="T53" s="223" t="s">
        <v>446</v>
      </c>
      <c r="U53" s="225">
        <v>-4688</v>
      </c>
      <c r="V53" s="225">
        <v>0</v>
      </c>
      <c r="W53" s="225">
        <v>0</v>
      </c>
      <c r="X53" s="225">
        <v>0</v>
      </c>
      <c r="Y53" s="226">
        <v>43033.582083333335</v>
      </c>
    </row>
    <row r="54" spans="1:25" outlineLevel="1">
      <c r="A54" s="222" t="s">
        <v>433</v>
      </c>
      <c r="B54" s="223" t="s">
        <v>433</v>
      </c>
      <c r="C54" s="224">
        <v>0</v>
      </c>
      <c r="D54" s="223" t="s">
        <v>452</v>
      </c>
      <c r="E54" s="223" t="s">
        <v>435</v>
      </c>
      <c r="F54" s="223" t="s">
        <v>436</v>
      </c>
      <c r="G54" s="223" t="s">
        <v>433</v>
      </c>
      <c r="H54" s="223" t="s">
        <v>433</v>
      </c>
      <c r="I54" s="223" t="s">
        <v>437</v>
      </c>
      <c r="J54" s="223" t="s">
        <v>438</v>
      </c>
      <c r="K54" s="232">
        <v>4461</v>
      </c>
      <c r="L54" s="223" t="s">
        <v>151</v>
      </c>
      <c r="M54" s="223" t="s">
        <v>465</v>
      </c>
      <c r="N54" s="223" t="s">
        <v>207</v>
      </c>
      <c r="O54" s="223" t="s">
        <v>454</v>
      </c>
      <c r="P54" s="223" t="s">
        <v>455</v>
      </c>
      <c r="Q54" s="223" t="s">
        <v>444</v>
      </c>
      <c r="R54" s="223" t="s">
        <v>69</v>
      </c>
      <c r="S54" s="223" t="s">
        <v>445</v>
      </c>
      <c r="T54" s="223" t="s">
        <v>446</v>
      </c>
      <c r="U54" s="225">
        <v>-262122</v>
      </c>
      <c r="V54" s="225">
        <v>-198900</v>
      </c>
      <c r="W54" s="225">
        <v>-265000</v>
      </c>
      <c r="X54" s="225">
        <v>-263722</v>
      </c>
      <c r="Y54" s="226">
        <v>43033.582083333335</v>
      </c>
    </row>
    <row r="55" spans="1:25" outlineLevel="1">
      <c r="A55" s="222" t="s">
        <v>433</v>
      </c>
      <c r="B55" s="223" t="s">
        <v>433</v>
      </c>
      <c r="C55" s="224">
        <v>0</v>
      </c>
      <c r="D55" s="223" t="s">
        <v>452</v>
      </c>
      <c r="E55" s="223" t="s">
        <v>435</v>
      </c>
      <c r="F55" s="223" t="s">
        <v>436</v>
      </c>
      <c r="G55" s="223" t="s">
        <v>433</v>
      </c>
      <c r="H55" s="223" t="s">
        <v>433</v>
      </c>
      <c r="I55" s="223" t="s">
        <v>437</v>
      </c>
      <c r="J55" s="223" t="s">
        <v>438</v>
      </c>
      <c r="K55" s="232">
        <v>4490</v>
      </c>
      <c r="L55" s="223" t="s">
        <v>120</v>
      </c>
      <c r="M55" s="223" t="s">
        <v>465</v>
      </c>
      <c r="N55" s="223" t="s">
        <v>207</v>
      </c>
      <c r="O55" s="223" t="s">
        <v>454</v>
      </c>
      <c r="P55" s="223" t="s">
        <v>455</v>
      </c>
      <c r="Q55" s="223" t="s">
        <v>444</v>
      </c>
      <c r="R55" s="223" t="s">
        <v>69</v>
      </c>
      <c r="S55" s="223" t="s">
        <v>445</v>
      </c>
      <c r="T55" s="223" t="s">
        <v>446</v>
      </c>
      <c r="U55" s="225">
        <v>-26943</v>
      </c>
      <c r="V55" s="225">
        <v>-37530</v>
      </c>
      <c r="W55" s="225">
        <v>-50000</v>
      </c>
      <c r="X55" s="225">
        <v>-47424</v>
      </c>
      <c r="Y55" s="226">
        <v>43033.582083333335</v>
      </c>
    </row>
    <row r="56" spans="1:25" outlineLevel="1">
      <c r="A56" s="222" t="s">
        <v>433</v>
      </c>
      <c r="B56" s="223" t="s">
        <v>433</v>
      </c>
      <c r="C56" s="224">
        <v>0</v>
      </c>
      <c r="D56" s="223" t="s">
        <v>452</v>
      </c>
      <c r="E56" s="223" t="s">
        <v>435</v>
      </c>
      <c r="F56" s="223" t="s">
        <v>436</v>
      </c>
      <c r="G56" s="223" t="s">
        <v>433</v>
      </c>
      <c r="H56" s="223" t="s">
        <v>433</v>
      </c>
      <c r="I56" s="223" t="s">
        <v>437</v>
      </c>
      <c r="J56" s="223" t="s">
        <v>438</v>
      </c>
      <c r="K56" s="232">
        <v>4410</v>
      </c>
      <c r="L56" s="223" t="s">
        <v>13</v>
      </c>
      <c r="M56" s="223" t="s">
        <v>466</v>
      </c>
      <c r="N56" s="223" t="s">
        <v>13</v>
      </c>
      <c r="O56" s="223" t="s">
        <v>454</v>
      </c>
      <c r="P56" s="223" t="s">
        <v>455</v>
      </c>
      <c r="Q56" s="223" t="s">
        <v>444</v>
      </c>
      <c r="R56" s="223" t="s">
        <v>69</v>
      </c>
      <c r="S56" s="223" t="s">
        <v>445</v>
      </c>
      <c r="T56" s="223" t="s">
        <v>446</v>
      </c>
      <c r="U56" s="225">
        <v>-82713.009999999995</v>
      </c>
      <c r="V56" s="225">
        <v>-82530</v>
      </c>
      <c r="W56" s="225">
        <v>-110000</v>
      </c>
      <c r="X56" s="225">
        <v>-108122</v>
      </c>
      <c r="Y56" s="226">
        <v>43033.582083333335</v>
      </c>
    </row>
    <row r="57" spans="1:25" outlineLevel="1">
      <c r="A57" s="222" t="s">
        <v>433</v>
      </c>
      <c r="B57" s="223" t="s">
        <v>433</v>
      </c>
      <c r="C57" s="224">
        <v>0</v>
      </c>
      <c r="D57" s="223" t="s">
        <v>452</v>
      </c>
      <c r="E57" s="223" t="s">
        <v>435</v>
      </c>
      <c r="F57" s="223" t="s">
        <v>436</v>
      </c>
      <c r="G57" s="223" t="s">
        <v>433</v>
      </c>
      <c r="H57" s="223" t="s">
        <v>433</v>
      </c>
      <c r="I57" s="223" t="s">
        <v>437</v>
      </c>
      <c r="J57" s="223" t="s">
        <v>438</v>
      </c>
      <c r="K57" s="232">
        <v>4460</v>
      </c>
      <c r="L57" s="223" t="s">
        <v>85</v>
      </c>
      <c r="M57" s="223" t="s">
        <v>467</v>
      </c>
      <c r="N57" s="223" t="s">
        <v>205</v>
      </c>
      <c r="O57" s="223" t="s">
        <v>454</v>
      </c>
      <c r="P57" s="223" t="s">
        <v>455</v>
      </c>
      <c r="Q57" s="223" t="s">
        <v>444</v>
      </c>
      <c r="R57" s="223" t="s">
        <v>69</v>
      </c>
      <c r="S57" s="223" t="s">
        <v>445</v>
      </c>
      <c r="T57" s="223" t="s">
        <v>446</v>
      </c>
      <c r="U57" s="225">
        <v>-83166</v>
      </c>
      <c r="V57" s="225">
        <v>-61200</v>
      </c>
      <c r="W57" s="225">
        <v>-81500</v>
      </c>
      <c r="X57" s="225">
        <v>-81385</v>
      </c>
      <c r="Y57" s="226">
        <v>43033.582083333335</v>
      </c>
    </row>
    <row r="58" spans="1:25" outlineLevel="1">
      <c r="A58" s="222" t="s">
        <v>433</v>
      </c>
      <c r="B58" s="223" t="s">
        <v>433</v>
      </c>
      <c r="C58" s="224">
        <v>0</v>
      </c>
      <c r="D58" s="223" t="s">
        <v>452</v>
      </c>
      <c r="E58" s="223" t="s">
        <v>435</v>
      </c>
      <c r="F58" s="223" t="s">
        <v>436</v>
      </c>
      <c r="G58" s="223" t="s">
        <v>433</v>
      </c>
      <c r="H58" s="223" t="s">
        <v>433</v>
      </c>
      <c r="I58" s="223" t="s">
        <v>437</v>
      </c>
      <c r="J58" s="223" t="s">
        <v>438</v>
      </c>
      <c r="K58" s="232">
        <v>6481</v>
      </c>
      <c r="L58" s="223" t="s">
        <v>168</v>
      </c>
      <c r="M58" s="223" t="s">
        <v>468</v>
      </c>
      <c r="N58" s="223" t="s">
        <v>10</v>
      </c>
      <c r="O58" s="223" t="s">
        <v>454</v>
      </c>
      <c r="P58" s="223" t="s">
        <v>455</v>
      </c>
      <c r="Q58" s="223" t="s">
        <v>444</v>
      </c>
      <c r="R58" s="223" t="s">
        <v>69</v>
      </c>
      <c r="S58" s="223" t="s">
        <v>445</v>
      </c>
      <c r="T58" s="223" t="s">
        <v>446</v>
      </c>
      <c r="U58" s="225">
        <v>-118896</v>
      </c>
      <c r="V58" s="225">
        <v>-180180</v>
      </c>
      <c r="W58" s="225">
        <v>-240000</v>
      </c>
      <c r="X58" s="225">
        <v>-237792</v>
      </c>
      <c r="Y58" s="226">
        <v>43033.582083333335</v>
      </c>
    </row>
    <row r="59" spans="1:25" outlineLevel="1">
      <c r="A59" s="222" t="s">
        <v>433</v>
      </c>
      <c r="B59" s="223" t="s">
        <v>433</v>
      </c>
      <c r="C59" s="224">
        <v>0</v>
      </c>
      <c r="D59" s="223" t="s">
        <v>452</v>
      </c>
      <c r="E59" s="223" t="s">
        <v>435</v>
      </c>
      <c r="F59" s="223" t="s">
        <v>436</v>
      </c>
      <c r="G59" s="223" t="s">
        <v>433</v>
      </c>
      <c r="H59" s="223" t="s">
        <v>433</v>
      </c>
      <c r="I59" s="223" t="s">
        <v>437</v>
      </c>
      <c r="J59" s="223" t="s">
        <v>438</v>
      </c>
      <c r="K59" s="232">
        <v>6483</v>
      </c>
      <c r="L59" s="223" t="s">
        <v>155</v>
      </c>
      <c r="M59" s="223" t="s">
        <v>468</v>
      </c>
      <c r="N59" s="223" t="s">
        <v>10</v>
      </c>
      <c r="O59" s="223" t="s">
        <v>454</v>
      </c>
      <c r="P59" s="223" t="s">
        <v>455</v>
      </c>
      <c r="Q59" s="223" t="s">
        <v>444</v>
      </c>
      <c r="R59" s="223" t="s">
        <v>69</v>
      </c>
      <c r="S59" s="223" t="s">
        <v>445</v>
      </c>
      <c r="T59" s="223" t="s">
        <v>446</v>
      </c>
      <c r="U59" s="225">
        <v>-108676</v>
      </c>
      <c r="V59" s="225">
        <v>-159120</v>
      </c>
      <c r="W59" s="225">
        <v>-212000</v>
      </c>
      <c r="X59" s="225">
        <v>-198969</v>
      </c>
      <c r="Y59" s="226">
        <v>43033.582083333335</v>
      </c>
    </row>
    <row r="60" spans="1:25" outlineLevel="1">
      <c r="A60" s="222" t="s">
        <v>433</v>
      </c>
      <c r="B60" s="223" t="s">
        <v>433</v>
      </c>
      <c r="C60" s="224">
        <v>0</v>
      </c>
      <c r="D60" s="223" t="s">
        <v>452</v>
      </c>
      <c r="E60" s="223" t="s">
        <v>435</v>
      </c>
      <c r="F60" s="223" t="s">
        <v>436</v>
      </c>
      <c r="G60" s="223" t="s">
        <v>433</v>
      </c>
      <c r="H60" s="223" t="s">
        <v>433</v>
      </c>
      <c r="I60" s="223" t="s">
        <v>437</v>
      </c>
      <c r="J60" s="223" t="s">
        <v>438</v>
      </c>
      <c r="K60" s="232">
        <v>6490</v>
      </c>
      <c r="L60" s="223" t="s">
        <v>7</v>
      </c>
      <c r="M60" s="223" t="s">
        <v>468</v>
      </c>
      <c r="N60" s="223" t="s">
        <v>10</v>
      </c>
      <c r="O60" s="223" t="s">
        <v>454</v>
      </c>
      <c r="P60" s="223" t="s">
        <v>455</v>
      </c>
      <c r="Q60" s="223" t="s">
        <v>444</v>
      </c>
      <c r="R60" s="223" t="s">
        <v>69</v>
      </c>
      <c r="S60" s="223" t="s">
        <v>445</v>
      </c>
      <c r="T60" s="223" t="s">
        <v>446</v>
      </c>
      <c r="U60" s="225">
        <v>-756</v>
      </c>
      <c r="V60" s="225">
        <v>-4500</v>
      </c>
      <c r="W60" s="225">
        <v>-6000</v>
      </c>
      <c r="X60" s="225">
        <v>-6696</v>
      </c>
      <c r="Y60" s="226">
        <v>43033.582083333335</v>
      </c>
    </row>
    <row r="61" spans="1:25" outlineLevel="1">
      <c r="A61" s="222" t="s">
        <v>433</v>
      </c>
      <c r="B61" s="223" t="s">
        <v>433</v>
      </c>
      <c r="C61" s="224">
        <v>0</v>
      </c>
      <c r="D61" s="223" t="s">
        <v>452</v>
      </c>
      <c r="E61" s="223" t="s">
        <v>435</v>
      </c>
      <c r="F61" s="223" t="s">
        <v>436</v>
      </c>
      <c r="G61" s="223" t="s">
        <v>433</v>
      </c>
      <c r="H61" s="223" t="s">
        <v>433</v>
      </c>
      <c r="I61" s="223" t="s">
        <v>437</v>
      </c>
      <c r="J61" s="223" t="s">
        <v>438</v>
      </c>
      <c r="K61" s="232">
        <v>7210</v>
      </c>
      <c r="L61" s="223" t="s">
        <v>177</v>
      </c>
      <c r="M61" s="223" t="s">
        <v>469</v>
      </c>
      <c r="N61" s="223" t="s">
        <v>9</v>
      </c>
      <c r="O61" s="223" t="s">
        <v>454</v>
      </c>
      <c r="P61" s="223" t="s">
        <v>455</v>
      </c>
      <c r="Q61" s="223" t="s">
        <v>444</v>
      </c>
      <c r="R61" s="223" t="s">
        <v>69</v>
      </c>
      <c r="S61" s="223" t="s">
        <v>445</v>
      </c>
      <c r="T61" s="223" t="s">
        <v>446</v>
      </c>
      <c r="U61" s="225">
        <v>-39500</v>
      </c>
      <c r="V61" s="225">
        <v>-75060</v>
      </c>
      <c r="W61" s="225">
        <v>-100000</v>
      </c>
      <c r="X61" s="225">
        <v>-105800</v>
      </c>
      <c r="Y61" s="226">
        <v>43033.582083333335</v>
      </c>
    </row>
    <row r="62" spans="1:25" outlineLevel="1">
      <c r="A62" s="222" t="s">
        <v>433</v>
      </c>
      <c r="B62" s="223" t="s">
        <v>433</v>
      </c>
      <c r="C62" s="224">
        <v>0</v>
      </c>
      <c r="D62" s="223" t="s">
        <v>452</v>
      </c>
      <c r="E62" s="223" t="s">
        <v>435</v>
      </c>
      <c r="F62" s="223" t="s">
        <v>436</v>
      </c>
      <c r="G62" s="223" t="s">
        <v>433</v>
      </c>
      <c r="H62" s="223" t="s">
        <v>433</v>
      </c>
      <c r="I62" s="223" t="s">
        <v>437</v>
      </c>
      <c r="J62" s="223" t="s">
        <v>438</v>
      </c>
      <c r="K62" s="232">
        <v>7211</v>
      </c>
      <c r="L62" s="223" t="s">
        <v>178</v>
      </c>
      <c r="M62" s="223" t="s">
        <v>469</v>
      </c>
      <c r="N62" s="223" t="s">
        <v>9</v>
      </c>
      <c r="O62" s="223" t="s">
        <v>454</v>
      </c>
      <c r="P62" s="223" t="s">
        <v>455</v>
      </c>
      <c r="Q62" s="223" t="s">
        <v>444</v>
      </c>
      <c r="R62" s="223" t="s">
        <v>69</v>
      </c>
      <c r="S62" s="223" t="s">
        <v>445</v>
      </c>
      <c r="T62" s="223" t="s">
        <v>446</v>
      </c>
      <c r="U62" s="225">
        <v>-2250</v>
      </c>
      <c r="V62" s="225">
        <v>-2610</v>
      </c>
      <c r="W62" s="225">
        <v>-3500</v>
      </c>
      <c r="X62" s="225">
        <v>-3500</v>
      </c>
      <c r="Y62" s="226">
        <v>43033.582083333335</v>
      </c>
    </row>
    <row r="63" spans="1:25" outlineLevel="1">
      <c r="A63" s="222" t="s">
        <v>433</v>
      </c>
      <c r="B63" s="223" t="s">
        <v>433</v>
      </c>
      <c r="C63" s="224">
        <v>0</v>
      </c>
      <c r="D63" s="223" t="s">
        <v>452</v>
      </c>
      <c r="E63" s="223" t="s">
        <v>435</v>
      </c>
      <c r="F63" s="223" t="s">
        <v>436</v>
      </c>
      <c r="G63" s="223" t="s">
        <v>433</v>
      </c>
      <c r="H63" s="223" t="s">
        <v>433</v>
      </c>
      <c r="I63" s="223" t="s">
        <v>437</v>
      </c>
      <c r="J63" s="223" t="s">
        <v>438</v>
      </c>
      <c r="K63" s="232">
        <v>7214</v>
      </c>
      <c r="L63" s="223" t="s">
        <v>402</v>
      </c>
      <c r="M63" s="223" t="s">
        <v>469</v>
      </c>
      <c r="N63" s="223" t="s">
        <v>9</v>
      </c>
      <c r="O63" s="223" t="s">
        <v>454</v>
      </c>
      <c r="P63" s="223" t="s">
        <v>455</v>
      </c>
      <c r="Q63" s="223" t="s">
        <v>444</v>
      </c>
      <c r="R63" s="223" t="s">
        <v>69</v>
      </c>
      <c r="S63" s="223" t="s">
        <v>445</v>
      </c>
      <c r="T63" s="223" t="s">
        <v>446</v>
      </c>
      <c r="U63" s="225">
        <v>-1000</v>
      </c>
      <c r="V63" s="225">
        <v>-7470</v>
      </c>
      <c r="W63" s="225">
        <v>-10000</v>
      </c>
      <c r="X63" s="225">
        <v>-2000</v>
      </c>
      <c r="Y63" s="226">
        <v>43033.582083333335</v>
      </c>
    </row>
    <row r="64" spans="1:25" outlineLevel="1">
      <c r="A64" s="222" t="s">
        <v>433</v>
      </c>
      <c r="B64" s="223" t="s">
        <v>433</v>
      </c>
      <c r="C64" s="224">
        <v>0</v>
      </c>
      <c r="D64" s="223" t="s">
        <v>452</v>
      </c>
      <c r="E64" s="223" t="s">
        <v>435</v>
      </c>
      <c r="F64" s="223" t="s">
        <v>436</v>
      </c>
      <c r="G64" s="223" t="s">
        <v>433</v>
      </c>
      <c r="H64" s="223" t="s">
        <v>433</v>
      </c>
      <c r="I64" s="223" t="s">
        <v>437</v>
      </c>
      <c r="J64" s="223" t="s">
        <v>438</v>
      </c>
      <c r="K64" s="232">
        <v>7512</v>
      </c>
      <c r="L64" s="223" t="s">
        <v>407</v>
      </c>
      <c r="M64" s="223" t="s">
        <v>469</v>
      </c>
      <c r="N64" s="223" t="s">
        <v>9</v>
      </c>
      <c r="O64" s="223" t="s">
        <v>454</v>
      </c>
      <c r="P64" s="223" t="s">
        <v>455</v>
      </c>
      <c r="Q64" s="223" t="s">
        <v>444</v>
      </c>
      <c r="R64" s="223" t="s">
        <v>69</v>
      </c>
      <c r="S64" s="223" t="s">
        <v>445</v>
      </c>
      <c r="T64" s="223" t="s">
        <v>446</v>
      </c>
      <c r="U64" s="225">
        <v>-6881.25</v>
      </c>
      <c r="V64" s="225">
        <v>-22500</v>
      </c>
      <c r="W64" s="225">
        <v>-30000</v>
      </c>
      <c r="X64" s="225">
        <v>-20778.830000000002</v>
      </c>
      <c r="Y64" s="226">
        <v>43033.582083333335</v>
      </c>
    </row>
    <row r="65" spans="1:25" outlineLevel="1">
      <c r="A65" s="222" t="s">
        <v>433</v>
      </c>
      <c r="B65" s="223" t="s">
        <v>433</v>
      </c>
      <c r="C65" s="224">
        <v>0</v>
      </c>
      <c r="D65" s="223" t="s">
        <v>452</v>
      </c>
      <c r="E65" s="223" t="s">
        <v>435</v>
      </c>
      <c r="F65" s="223" t="s">
        <v>436</v>
      </c>
      <c r="G65" s="223" t="s">
        <v>433</v>
      </c>
      <c r="H65" s="223" t="s">
        <v>433</v>
      </c>
      <c r="I65" s="223" t="s">
        <v>437</v>
      </c>
      <c r="J65" s="223" t="s">
        <v>438</v>
      </c>
      <c r="K65" s="232">
        <v>7610</v>
      </c>
      <c r="L65" s="223" t="s">
        <v>190</v>
      </c>
      <c r="M65" s="223" t="s">
        <v>469</v>
      </c>
      <c r="N65" s="223" t="s">
        <v>9</v>
      </c>
      <c r="O65" s="223" t="s">
        <v>454</v>
      </c>
      <c r="P65" s="223" t="s">
        <v>455</v>
      </c>
      <c r="Q65" s="223" t="s">
        <v>444</v>
      </c>
      <c r="R65" s="223" t="s">
        <v>69</v>
      </c>
      <c r="S65" s="223" t="s">
        <v>445</v>
      </c>
      <c r="T65" s="223" t="s">
        <v>446</v>
      </c>
      <c r="U65" s="225">
        <v>-12300</v>
      </c>
      <c r="V65" s="225">
        <v>-7470</v>
      </c>
      <c r="W65" s="225">
        <v>-10000</v>
      </c>
      <c r="X65" s="225">
        <v>0</v>
      </c>
      <c r="Y65" s="226">
        <v>43033.582083333335</v>
      </c>
    </row>
    <row r="66" spans="1:25" outlineLevel="1">
      <c r="A66" s="222" t="s">
        <v>433</v>
      </c>
      <c r="B66" s="223" t="s">
        <v>433</v>
      </c>
      <c r="C66" s="224">
        <v>0</v>
      </c>
      <c r="D66" s="223" t="s">
        <v>452</v>
      </c>
      <c r="E66" s="223" t="s">
        <v>435</v>
      </c>
      <c r="F66" s="223" t="s">
        <v>436</v>
      </c>
      <c r="G66" s="223" t="s">
        <v>433</v>
      </c>
      <c r="H66" s="223" t="s">
        <v>433</v>
      </c>
      <c r="I66" s="223" t="s">
        <v>437</v>
      </c>
      <c r="J66" s="223" t="s">
        <v>438</v>
      </c>
      <c r="K66" s="232">
        <v>5410</v>
      </c>
      <c r="L66" s="223" t="s">
        <v>46</v>
      </c>
      <c r="M66" s="223" t="s">
        <v>470</v>
      </c>
      <c r="N66" s="223" t="s">
        <v>206</v>
      </c>
      <c r="O66" s="223" t="s">
        <v>454</v>
      </c>
      <c r="P66" s="223" t="s">
        <v>455</v>
      </c>
      <c r="Q66" s="223" t="s">
        <v>444</v>
      </c>
      <c r="R66" s="223" t="s">
        <v>69</v>
      </c>
      <c r="S66" s="223" t="s">
        <v>445</v>
      </c>
      <c r="T66" s="223" t="s">
        <v>446</v>
      </c>
      <c r="U66" s="225">
        <v>0</v>
      </c>
      <c r="V66" s="225">
        <v>-1890</v>
      </c>
      <c r="W66" s="225">
        <v>-2500</v>
      </c>
      <c r="X66" s="225">
        <v>0</v>
      </c>
      <c r="Y66" s="226">
        <v>43033.582083333335</v>
      </c>
    </row>
    <row r="67" spans="1:25" outlineLevel="1">
      <c r="A67" s="222" t="s">
        <v>433</v>
      </c>
      <c r="B67" s="223" t="s">
        <v>433</v>
      </c>
      <c r="C67" s="224">
        <v>0</v>
      </c>
      <c r="D67" s="223" t="s">
        <v>452</v>
      </c>
      <c r="E67" s="223" t="s">
        <v>435</v>
      </c>
      <c r="F67" s="223" t="s">
        <v>436</v>
      </c>
      <c r="G67" s="223" t="s">
        <v>433</v>
      </c>
      <c r="H67" s="223" t="s">
        <v>433</v>
      </c>
      <c r="I67" s="223" t="s">
        <v>437</v>
      </c>
      <c r="J67" s="223" t="s">
        <v>438</v>
      </c>
      <c r="K67" s="232">
        <v>5420</v>
      </c>
      <c r="L67" s="223" t="s">
        <v>158</v>
      </c>
      <c r="M67" s="223" t="s">
        <v>470</v>
      </c>
      <c r="N67" s="223" t="s">
        <v>206</v>
      </c>
      <c r="O67" s="223" t="s">
        <v>454</v>
      </c>
      <c r="P67" s="223" t="s">
        <v>455</v>
      </c>
      <c r="Q67" s="223" t="s">
        <v>444</v>
      </c>
      <c r="R67" s="223" t="s">
        <v>69</v>
      </c>
      <c r="S67" s="223" t="s">
        <v>445</v>
      </c>
      <c r="T67" s="223" t="s">
        <v>446</v>
      </c>
      <c r="U67" s="225">
        <v>-9450</v>
      </c>
      <c r="V67" s="225">
        <v>-7470</v>
      </c>
      <c r="W67" s="225">
        <v>-10000</v>
      </c>
      <c r="X67" s="225">
        <v>-21392.19</v>
      </c>
      <c r="Y67" s="226">
        <v>43033.582083333335</v>
      </c>
    </row>
    <row r="68" spans="1:25" outlineLevel="1">
      <c r="A68" s="222" t="s">
        <v>433</v>
      </c>
      <c r="B68" s="223" t="s">
        <v>433</v>
      </c>
      <c r="C68" s="224">
        <v>0</v>
      </c>
      <c r="D68" s="223" t="s">
        <v>452</v>
      </c>
      <c r="E68" s="223" t="s">
        <v>435</v>
      </c>
      <c r="F68" s="223" t="s">
        <v>436</v>
      </c>
      <c r="G68" s="223" t="s">
        <v>433</v>
      </c>
      <c r="H68" s="223" t="s">
        <v>433</v>
      </c>
      <c r="I68" s="223" t="s">
        <v>437</v>
      </c>
      <c r="J68" s="223" t="s">
        <v>438</v>
      </c>
      <c r="K68" s="232">
        <v>5460</v>
      </c>
      <c r="L68" s="223" t="s">
        <v>373</v>
      </c>
      <c r="M68" s="223" t="s">
        <v>470</v>
      </c>
      <c r="N68" s="223" t="s">
        <v>206</v>
      </c>
      <c r="O68" s="223" t="s">
        <v>454</v>
      </c>
      <c r="P68" s="223" t="s">
        <v>455</v>
      </c>
      <c r="Q68" s="223" t="s">
        <v>444</v>
      </c>
      <c r="R68" s="223" t="s">
        <v>69</v>
      </c>
      <c r="S68" s="223" t="s">
        <v>445</v>
      </c>
      <c r="T68" s="223" t="s">
        <v>446</v>
      </c>
      <c r="U68" s="225">
        <v>0</v>
      </c>
      <c r="V68" s="225">
        <v>-1890</v>
      </c>
      <c r="W68" s="225">
        <v>-2500</v>
      </c>
      <c r="X68" s="225">
        <v>0</v>
      </c>
      <c r="Y68" s="226">
        <v>43033.582083333335</v>
      </c>
    </row>
    <row r="69" spans="1:25" outlineLevel="1">
      <c r="A69" s="222" t="s">
        <v>433</v>
      </c>
      <c r="B69" s="223" t="s">
        <v>433</v>
      </c>
      <c r="C69" s="224">
        <v>0</v>
      </c>
      <c r="D69" s="223" t="s">
        <v>452</v>
      </c>
      <c r="E69" s="223" t="s">
        <v>435</v>
      </c>
      <c r="F69" s="223" t="s">
        <v>436</v>
      </c>
      <c r="G69" s="223" t="s">
        <v>433</v>
      </c>
      <c r="H69" s="223" t="s">
        <v>433</v>
      </c>
      <c r="I69" s="223" t="s">
        <v>437</v>
      </c>
      <c r="J69" s="223" t="s">
        <v>438</v>
      </c>
      <c r="K69" s="232">
        <v>6061</v>
      </c>
      <c r="L69" s="223" t="s">
        <v>47</v>
      </c>
      <c r="M69" s="223" t="s">
        <v>470</v>
      </c>
      <c r="N69" s="223" t="s">
        <v>206</v>
      </c>
      <c r="O69" s="223" t="s">
        <v>454</v>
      </c>
      <c r="P69" s="223" t="s">
        <v>455</v>
      </c>
      <c r="Q69" s="223" t="s">
        <v>444</v>
      </c>
      <c r="R69" s="223" t="s">
        <v>69</v>
      </c>
      <c r="S69" s="223" t="s">
        <v>445</v>
      </c>
      <c r="T69" s="223" t="s">
        <v>446</v>
      </c>
      <c r="U69" s="225">
        <v>-125</v>
      </c>
      <c r="V69" s="225">
        <v>-6030</v>
      </c>
      <c r="W69" s="225">
        <v>-8000</v>
      </c>
      <c r="X69" s="225">
        <v>-3500</v>
      </c>
      <c r="Y69" s="226">
        <v>43033.582083333335</v>
      </c>
    </row>
    <row r="70" spans="1:25" outlineLevel="1">
      <c r="A70" s="222" t="s">
        <v>433</v>
      </c>
      <c r="B70" s="223" t="s">
        <v>433</v>
      </c>
      <c r="C70" s="224">
        <v>0</v>
      </c>
      <c r="D70" s="223" t="s">
        <v>452</v>
      </c>
      <c r="E70" s="223" t="s">
        <v>435</v>
      </c>
      <c r="F70" s="223" t="s">
        <v>436</v>
      </c>
      <c r="G70" s="223" t="s">
        <v>433</v>
      </c>
      <c r="H70" s="223" t="s">
        <v>433</v>
      </c>
      <c r="I70" s="223" t="s">
        <v>437</v>
      </c>
      <c r="J70" s="223" t="s">
        <v>438</v>
      </c>
      <c r="K70" s="232">
        <v>6110</v>
      </c>
      <c r="L70" s="223" t="s">
        <v>161</v>
      </c>
      <c r="M70" s="223" t="s">
        <v>470</v>
      </c>
      <c r="N70" s="223" t="s">
        <v>206</v>
      </c>
      <c r="O70" s="223" t="s">
        <v>454</v>
      </c>
      <c r="P70" s="223" t="s">
        <v>455</v>
      </c>
      <c r="Q70" s="223" t="s">
        <v>444</v>
      </c>
      <c r="R70" s="223" t="s">
        <v>69</v>
      </c>
      <c r="S70" s="223" t="s">
        <v>445</v>
      </c>
      <c r="T70" s="223" t="s">
        <v>446</v>
      </c>
      <c r="U70" s="225">
        <v>-11751</v>
      </c>
      <c r="V70" s="225">
        <v>-5670</v>
      </c>
      <c r="W70" s="225">
        <v>-7500</v>
      </c>
      <c r="X70" s="225">
        <v>-6225.6</v>
      </c>
      <c r="Y70" s="226">
        <v>43033.582083333335</v>
      </c>
    </row>
    <row r="71" spans="1:25" outlineLevel="1">
      <c r="A71" s="222" t="s">
        <v>433</v>
      </c>
      <c r="B71" s="223" t="s">
        <v>433</v>
      </c>
      <c r="C71" s="224">
        <v>0</v>
      </c>
      <c r="D71" s="223" t="s">
        <v>452</v>
      </c>
      <c r="E71" s="223" t="s">
        <v>435</v>
      </c>
      <c r="F71" s="223" t="s">
        <v>436</v>
      </c>
      <c r="G71" s="223" t="s">
        <v>433</v>
      </c>
      <c r="H71" s="223" t="s">
        <v>433</v>
      </c>
      <c r="I71" s="223" t="s">
        <v>437</v>
      </c>
      <c r="J71" s="223" t="s">
        <v>438</v>
      </c>
      <c r="K71" s="232">
        <v>6211</v>
      </c>
      <c r="L71" s="223" t="s">
        <v>152</v>
      </c>
      <c r="M71" s="223" t="s">
        <v>470</v>
      </c>
      <c r="N71" s="223" t="s">
        <v>206</v>
      </c>
      <c r="O71" s="223" t="s">
        <v>454</v>
      </c>
      <c r="P71" s="223" t="s">
        <v>455</v>
      </c>
      <c r="Q71" s="223" t="s">
        <v>444</v>
      </c>
      <c r="R71" s="223" t="s">
        <v>69</v>
      </c>
      <c r="S71" s="223" t="s">
        <v>445</v>
      </c>
      <c r="T71" s="223" t="s">
        <v>446</v>
      </c>
      <c r="U71" s="225">
        <v>-3237</v>
      </c>
      <c r="V71" s="225">
        <v>-6030</v>
      </c>
      <c r="W71" s="225">
        <v>-8000</v>
      </c>
      <c r="X71" s="225">
        <v>-7214</v>
      </c>
      <c r="Y71" s="226">
        <v>43033.582083333335</v>
      </c>
    </row>
    <row r="72" spans="1:25" outlineLevel="1">
      <c r="A72" s="222" t="s">
        <v>433</v>
      </c>
      <c r="B72" s="223" t="s">
        <v>433</v>
      </c>
      <c r="C72" s="224">
        <v>0</v>
      </c>
      <c r="D72" s="223" t="s">
        <v>452</v>
      </c>
      <c r="E72" s="223" t="s">
        <v>435</v>
      </c>
      <c r="F72" s="223" t="s">
        <v>436</v>
      </c>
      <c r="G72" s="223" t="s">
        <v>433</v>
      </c>
      <c r="H72" s="223" t="s">
        <v>433</v>
      </c>
      <c r="I72" s="223" t="s">
        <v>437</v>
      </c>
      <c r="J72" s="223" t="s">
        <v>438</v>
      </c>
      <c r="K72" s="232">
        <v>6250</v>
      </c>
      <c r="L72" s="223" t="s">
        <v>388</v>
      </c>
      <c r="M72" s="223" t="s">
        <v>470</v>
      </c>
      <c r="N72" s="223" t="s">
        <v>206</v>
      </c>
      <c r="O72" s="223" t="s">
        <v>454</v>
      </c>
      <c r="P72" s="223" t="s">
        <v>455</v>
      </c>
      <c r="Q72" s="223" t="s">
        <v>444</v>
      </c>
      <c r="R72" s="223" t="s">
        <v>69</v>
      </c>
      <c r="S72" s="223" t="s">
        <v>445</v>
      </c>
      <c r="T72" s="223" t="s">
        <v>446</v>
      </c>
      <c r="U72" s="225">
        <v>0</v>
      </c>
      <c r="V72" s="225">
        <v>-11970</v>
      </c>
      <c r="W72" s="225">
        <v>-16000</v>
      </c>
      <c r="X72" s="225">
        <v>-15595</v>
      </c>
      <c r="Y72" s="226">
        <v>43033.582083333335</v>
      </c>
    </row>
    <row r="73" spans="1:25" outlineLevel="1">
      <c r="A73" s="222" t="s">
        <v>433</v>
      </c>
      <c r="B73" s="223" t="s">
        <v>433</v>
      </c>
      <c r="C73" s="224">
        <v>0</v>
      </c>
      <c r="D73" s="223" t="s">
        <v>452</v>
      </c>
      <c r="E73" s="223" t="s">
        <v>435</v>
      </c>
      <c r="F73" s="223" t="s">
        <v>436</v>
      </c>
      <c r="G73" s="223" t="s">
        <v>433</v>
      </c>
      <c r="H73" s="223" t="s">
        <v>433</v>
      </c>
      <c r="I73" s="223" t="s">
        <v>437</v>
      </c>
      <c r="J73" s="223" t="s">
        <v>438</v>
      </c>
      <c r="K73" s="232">
        <v>6320</v>
      </c>
      <c r="L73" s="223" t="s">
        <v>471</v>
      </c>
      <c r="M73" s="223" t="s">
        <v>470</v>
      </c>
      <c r="N73" s="223" t="s">
        <v>206</v>
      </c>
      <c r="O73" s="223" t="s">
        <v>454</v>
      </c>
      <c r="P73" s="223" t="s">
        <v>455</v>
      </c>
      <c r="Q73" s="223" t="s">
        <v>444</v>
      </c>
      <c r="R73" s="223" t="s">
        <v>69</v>
      </c>
      <c r="S73" s="223" t="s">
        <v>445</v>
      </c>
      <c r="T73" s="223" t="s">
        <v>446</v>
      </c>
      <c r="U73" s="225">
        <v>0</v>
      </c>
      <c r="V73" s="225">
        <v>-720</v>
      </c>
      <c r="W73" s="225">
        <v>-1000</v>
      </c>
      <c r="X73" s="225">
        <v>0</v>
      </c>
      <c r="Y73" s="226">
        <v>43033.582083333335</v>
      </c>
    </row>
    <row r="74" spans="1:25" outlineLevel="1">
      <c r="A74" s="222" t="s">
        <v>433</v>
      </c>
      <c r="B74" s="223" t="s">
        <v>433</v>
      </c>
      <c r="C74" s="224">
        <v>0</v>
      </c>
      <c r="D74" s="223" t="s">
        <v>452</v>
      </c>
      <c r="E74" s="223" t="s">
        <v>435</v>
      </c>
      <c r="F74" s="223" t="s">
        <v>436</v>
      </c>
      <c r="G74" s="223" t="s">
        <v>433</v>
      </c>
      <c r="H74" s="223" t="s">
        <v>433</v>
      </c>
      <c r="I74" s="223" t="s">
        <v>437</v>
      </c>
      <c r="J74" s="223" t="s">
        <v>438</v>
      </c>
      <c r="K74" s="232">
        <v>6421</v>
      </c>
      <c r="L74" s="223" t="s">
        <v>167</v>
      </c>
      <c r="M74" s="223" t="s">
        <v>470</v>
      </c>
      <c r="N74" s="223" t="s">
        <v>206</v>
      </c>
      <c r="O74" s="223" t="s">
        <v>454</v>
      </c>
      <c r="P74" s="223" t="s">
        <v>455</v>
      </c>
      <c r="Q74" s="223" t="s">
        <v>444</v>
      </c>
      <c r="R74" s="223" t="s">
        <v>69</v>
      </c>
      <c r="S74" s="223" t="s">
        <v>445</v>
      </c>
      <c r="T74" s="223" t="s">
        <v>446</v>
      </c>
      <c r="U74" s="225">
        <v>-13138</v>
      </c>
      <c r="V74" s="225">
        <v>-9720</v>
      </c>
      <c r="W74" s="225">
        <v>-13000</v>
      </c>
      <c r="X74" s="225">
        <v>-12738</v>
      </c>
      <c r="Y74" s="226">
        <v>43033.582083333335</v>
      </c>
    </row>
    <row r="75" spans="1:25" outlineLevel="1">
      <c r="A75" s="222" t="s">
        <v>433</v>
      </c>
      <c r="B75" s="223" t="s">
        <v>433</v>
      </c>
      <c r="C75" s="224">
        <v>0</v>
      </c>
      <c r="D75" s="223" t="s">
        <v>452</v>
      </c>
      <c r="E75" s="223" t="s">
        <v>435</v>
      </c>
      <c r="F75" s="223" t="s">
        <v>436</v>
      </c>
      <c r="G75" s="223" t="s">
        <v>433</v>
      </c>
      <c r="H75" s="223" t="s">
        <v>433</v>
      </c>
      <c r="I75" s="223" t="s">
        <v>437</v>
      </c>
      <c r="J75" s="223" t="s">
        <v>438</v>
      </c>
      <c r="K75" s="232">
        <v>6550</v>
      </c>
      <c r="L75" s="223" t="s">
        <v>170</v>
      </c>
      <c r="M75" s="223" t="s">
        <v>470</v>
      </c>
      <c r="N75" s="223" t="s">
        <v>206</v>
      </c>
      <c r="O75" s="223" t="s">
        <v>454</v>
      </c>
      <c r="P75" s="223" t="s">
        <v>455</v>
      </c>
      <c r="Q75" s="223" t="s">
        <v>444</v>
      </c>
      <c r="R75" s="223" t="s">
        <v>69</v>
      </c>
      <c r="S75" s="223" t="s">
        <v>445</v>
      </c>
      <c r="T75" s="223" t="s">
        <v>446</v>
      </c>
      <c r="U75" s="225">
        <v>-10796</v>
      </c>
      <c r="V75" s="225">
        <v>-15030</v>
      </c>
      <c r="W75" s="225">
        <v>-20000</v>
      </c>
      <c r="X75" s="225">
        <v>-109992.25</v>
      </c>
      <c r="Y75" s="226">
        <v>43033.582083333335</v>
      </c>
    </row>
    <row r="76" spans="1:25" outlineLevel="1">
      <c r="A76" s="222" t="s">
        <v>433</v>
      </c>
      <c r="B76" s="223" t="s">
        <v>433</v>
      </c>
      <c r="C76" s="224">
        <v>0</v>
      </c>
      <c r="D76" s="223" t="s">
        <v>452</v>
      </c>
      <c r="E76" s="223" t="s">
        <v>435</v>
      </c>
      <c r="F76" s="223" t="s">
        <v>436</v>
      </c>
      <c r="G76" s="223" t="s">
        <v>433</v>
      </c>
      <c r="H76" s="223" t="s">
        <v>433</v>
      </c>
      <c r="I76" s="223" t="s">
        <v>437</v>
      </c>
      <c r="J76" s="223" t="s">
        <v>438</v>
      </c>
      <c r="K76" s="232">
        <v>6555</v>
      </c>
      <c r="L76" s="223" t="s">
        <v>377</v>
      </c>
      <c r="M76" s="223" t="s">
        <v>470</v>
      </c>
      <c r="N76" s="223" t="s">
        <v>206</v>
      </c>
      <c r="O76" s="223" t="s">
        <v>454</v>
      </c>
      <c r="P76" s="223" t="s">
        <v>455</v>
      </c>
      <c r="Q76" s="223" t="s">
        <v>444</v>
      </c>
      <c r="R76" s="223" t="s">
        <v>69</v>
      </c>
      <c r="S76" s="223" t="s">
        <v>445</v>
      </c>
      <c r="T76" s="223" t="s">
        <v>446</v>
      </c>
      <c r="U76" s="225">
        <v>0</v>
      </c>
      <c r="V76" s="225">
        <v>-7470</v>
      </c>
      <c r="W76" s="225">
        <v>-10000</v>
      </c>
      <c r="X76" s="225">
        <v>0</v>
      </c>
      <c r="Y76" s="226">
        <v>43033.582083333335</v>
      </c>
    </row>
    <row r="77" spans="1:25" outlineLevel="1">
      <c r="A77" s="222" t="s">
        <v>433</v>
      </c>
      <c r="B77" s="223" t="s">
        <v>433</v>
      </c>
      <c r="C77" s="224">
        <v>0</v>
      </c>
      <c r="D77" s="223" t="s">
        <v>452</v>
      </c>
      <c r="E77" s="223" t="s">
        <v>435</v>
      </c>
      <c r="F77" s="223" t="s">
        <v>436</v>
      </c>
      <c r="G77" s="223" t="s">
        <v>433</v>
      </c>
      <c r="H77" s="223" t="s">
        <v>433</v>
      </c>
      <c r="I77" s="223" t="s">
        <v>437</v>
      </c>
      <c r="J77" s="223" t="s">
        <v>438</v>
      </c>
      <c r="K77" s="232">
        <v>6810</v>
      </c>
      <c r="L77" s="223" t="s">
        <v>384</v>
      </c>
      <c r="M77" s="223" t="s">
        <v>470</v>
      </c>
      <c r="N77" s="223" t="s">
        <v>206</v>
      </c>
      <c r="O77" s="223" t="s">
        <v>454</v>
      </c>
      <c r="P77" s="223" t="s">
        <v>455</v>
      </c>
      <c r="Q77" s="223" t="s">
        <v>444</v>
      </c>
      <c r="R77" s="223" t="s">
        <v>69</v>
      </c>
      <c r="S77" s="223" t="s">
        <v>445</v>
      </c>
      <c r="T77" s="223" t="s">
        <v>446</v>
      </c>
      <c r="U77" s="225">
        <v>-4233.5</v>
      </c>
      <c r="V77" s="225">
        <v>-3780</v>
      </c>
      <c r="W77" s="225">
        <v>-5000</v>
      </c>
      <c r="X77" s="225">
        <v>-4531</v>
      </c>
      <c r="Y77" s="226">
        <v>43033.582083333335</v>
      </c>
    </row>
    <row r="78" spans="1:25" outlineLevel="1">
      <c r="A78" s="222" t="s">
        <v>433</v>
      </c>
      <c r="B78" s="223" t="s">
        <v>433</v>
      </c>
      <c r="C78" s="224">
        <v>0</v>
      </c>
      <c r="D78" s="223" t="s">
        <v>452</v>
      </c>
      <c r="E78" s="223" t="s">
        <v>435</v>
      </c>
      <c r="F78" s="223" t="s">
        <v>436</v>
      </c>
      <c r="G78" s="223" t="s">
        <v>433</v>
      </c>
      <c r="H78" s="223" t="s">
        <v>433</v>
      </c>
      <c r="I78" s="223" t="s">
        <v>437</v>
      </c>
      <c r="J78" s="223" t="s">
        <v>438</v>
      </c>
      <c r="K78" s="232">
        <v>6821</v>
      </c>
      <c r="L78" s="223" t="s">
        <v>379</v>
      </c>
      <c r="M78" s="223" t="s">
        <v>470</v>
      </c>
      <c r="N78" s="223" t="s">
        <v>206</v>
      </c>
      <c r="O78" s="223" t="s">
        <v>454</v>
      </c>
      <c r="P78" s="223" t="s">
        <v>455</v>
      </c>
      <c r="Q78" s="223" t="s">
        <v>444</v>
      </c>
      <c r="R78" s="223" t="s">
        <v>69</v>
      </c>
      <c r="S78" s="223" t="s">
        <v>445</v>
      </c>
      <c r="T78" s="223" t="s">
        <v>446</v>
      </c>
      <c r="U78" s="225">
        <v>-5117</v>
      </c>
      <c r="V78" s="225">
        <v>-45000</v>
      </c>
      <c r="W78" s="225">
        <v>-60000</v>
      </c>
      <c r="X78" s="225">
        <v>-58081.15</v>
      </c>
      <c r="Y78" s="226">
        <v>43033.582083333335</v>
      </c>
    </row>
    <row r="79" spans="1:25" outlineLevel="1">
      <c r="A79" s="222" t="s">
        <v>433</v>
      </c>
      <c r="B79" s="223" t="s">
        <v>433</v>
      </c>
      <c r="C79" s="224">
        <v>0</v>
      </c>
      <c r="D79" s="223" t="s">
        <v>452</v>
      </c>
      <c r="E79" s="223" t="s">
        <v>435</v>
      </c>
      <c r="F79" s="223" t="s">
        <v>436</v>
      </c>
      <c r="G79" s="223" t="s">
        <v>433</v>
      </c>
      <c r="H79" s="223" t="s">
        <v>433</v>
      </c>
      <c r="I79" s="223" t="s">
        <v>437</v>
      </c>
      <c r="J79" s="223" t="s">
        <v>438</v>
      </c>
      <c r="K79" s="232">
        <v>6985</v>
      </c>
      <c r="L79" s="223" t="s">
        <v>48</v>
      </c>
      <c r="M79" s="223" t="s">
        <v>470</v>
      </c>
      <c r="N79" s="223" t="s">
        <v>206</v>
      </c>
      <c r="O79" s="223" t="s">
        <v>454</v>
      </c>
      <c r="P79" s="223" t="s">
        <v>455</v>
      </c>
      <c r="Q79" s="223" t="s">
        <v>444</v>
      </c>
      <c r="R79" s="223" t="s">
        <v>69</v>
      </c>
      <c r="S79" s="223" t="s">
        <v>445</v>
      </c>
      <c r="T79" s="223" t="s">
        <v>446</v>
      </c>
      <c r="U79" s="225">
        <v>-42224.99</v>
      </c>
      <c r="V79" s="225">
        <v>-42300</v>
      </c>
      <c r="W79" s="225">
        <v>-56300</v>
      </c>
      <c r="X79" s="225">
        <v>-56300</v>
      </c>
      <c r="Y79" s="226">
        <v>43033.582083333335</v>
      </c>
    </row>
    <row r="80" spans="1:25" outlineLevel="1">
      <c r="A80" s="222" t="s">
        <v>433</v>
      </c>
      <c r="B80" s="223" t="s">
        <v>433</v>
      </c>
      <c r="C80" s="224">
        <v>0</v>
      </c>
      <c r="D80" s="223" t="s">
        <v>452</v>
      </c>
      <c r="E80" s="223" t="s">
        <v>435</v>
      </c>
      <c r="F80" s="223" t="s">
        <v>436</v>
      </c>
      <c r="G80" s="223" t="s">
        <v>433</v>
      </c>
      <c r="H80" s="223" t="s">
        <v>433</v>
      </c>
      <c r="I80" s="223" t="s">
        <v>437</v>
      </c>
      <c r="J80" s="223" t="s">
        <v>438</v>
      </c>
      <c r="K80" s="232">
        <v>6991</v>
      </c>
      <c r="L80" s="223" t="s">
        <v>385</v>
      </c>
      <c r="M80" s="223" t="s">
        <v>470</v>
      </c>
      <c r="N80" s="223" t="s">
        <v>206</v>
      </c>
      <c r="O80" s="223" t="s">
        <v>454</v>
      </c>
      <c r="P80" s="223" t="s">
        <v>455</v>
      </c>
      <c r="Q80" s="223" t="s">
        <v>444</v>
      </c>
      <c r="R80" s="223" t="s">
        <v>69</v>
      </c>
      <c r="S80" s="223" t="s">
        <v>445</v>
      </c>
      <c r="T80" s="223" t="s">
        <v>446</v>
      </c>
      <c r="U80" s="225">
        <v>0</v>
      </c>
      <c r="V80" s="225">
        <v>-1890</v>
      </c>
      <c r="W80" s="225">
        <v>-2500</v>
      </c>
      <c r="X80" s="225">
        <v>-2328</v>
      </c>
      <c r="Y80" s="226">
        <v>43033.582083333335</v>
      </c>
    </row>
    <row r="81" spans="1:25" outlineLevel="1">
      <c r="A81" s="222" t="s">
        <v>433</v>
      </c>
      <c r="B81" s="223" t="s">
        <v>433</v>
      </c>
      <c r="C81" s="224">
        <v>0</v>
      </c>
      <c r="D81" s="223" t="s">
        <v>452</v>
      </c>
      <c r="E81" s="223" t="s">
        <v>435</v>
      </c>
      <c r="F81" s="223" t="s">
        <v>436</v>
      </c>
      <c r="G81" s="223" t="s">
        <v>433</v>
      </c>
      <c r="H81" s="223" t="s">
        <v>433</v>
      </c>
      <c r="I81" s="223" t="s">
        <v>437</v>
      </c>
      <c r="J81" s="223" t="s">
        <v>438</v>
      </c>
      <c r="K81" s="232">
        <v>6993</v>
      </c>
      <c r="L81" s="223" t="s">
        <v>382</v>
      </c>
      <c r="M81" s="223" t="s">
        <v>470</v>
      </c>
      <c r="N81" s="223" t="s">
        <v>206</v>
      </c>
      <c r="O81" s="223" t="s">
        <v>454</v>
      </c>
      <c r="P81" s="223" t="s">
        <v>455</v>
      </c>
      <c r="Q81" s="223" t="s">
        <v>444</v>
      </c>
      <c r="R81" s="223" t="s">
        <v>69</v>
      </c>
      <c r="S81" s="223" t="s">
        <v>445</v>
      </c>
      <c r="T81" s="223" t="s">
        <v>446</v>
      </c>
      <c r="U81" s="225">
        <v>-5842</v>
      </c>
      <c r="V81" s="225">
        <v>-720</v>
      </c>
      <c r="W81" s="225">
        <v>-1000</v>
      </c>
      <c r="X81" s="225">
        <v>0</v>
      </c>
      <c r="Y81" s="226">
        <v>43033.582083333335</v>
      </c>
    </row>
    <row r="82" spans="1:25" outlineLevel="1">
      <c r="A82" s="222" t="s">
        <v>433</v>
      </c>
      <c r="B82" s="223" t="s">
        <v>433</v>
      </c>
      <c r="C82" s="224">
        <v>0</v>
      </c>
      <c r="D82" s="223" t="s">
        <v>472</v>
      </c>
      <c r="E82" s="223" t="s">
        <v>435</v>
      </c>
      <c r="F82" s="223" t="s">
        <v>436</v>
      </c>
      <c r="G82" s="223" t="s">
        <v>433</v>
      </c>
      <c r="H82" s="223" t="s">
        <v>433</v>
      </c>
      <c r="I82" s="223" t="s">
        <v>437</v>
      </c>
      <c r="J82" s="223" t="s">
        <v>438</v>
      </c>
      <c r="K82" s="232">
        <v>7820</v>
      </c>
      <c r="L82" s="223" t="s">
        <v>473</v>
      </c>
      <c r="M82" s="223" t="s">
        <v>474</v>
      </c>
      <c r="N82" s="223" t="s">
        <v>62</v>
      </c>
      <c r="O82" s="223" t="s">
        <v>454</v>
      </c>
      <c r="P82" s="223" t="s">
        <v>455</v>
      </c>
      <c r="Q82" s="223" t="s">
        <v>444</v>
      </c>
      <c r="R82" s="223" t="s">
        <v>69</v>
      </c>
      <c r="S82" s="223" t="s">
        <v>445</v>
      </c>
      <c r="T82" s="223" t="s">
        <v>446</v>
      </c>
      <c r="U82" s="225">
        <v>-1240057.53</v>
      </c>
      <c r="V82" s="225">
        <v>-1241010</v>
      </c>
      <c r="W82" s="225">
        <v>-1653400</v>
      </c>
      <c r="X82" s="225">
        <v>-1653410</v>
      </c>
      <c r="Y82" s="226">
        <v>43033.582083333335</v>
      </c>
    </row>
    <row r="83" spans="1:25" outlineLevel="1">
      <c r="A83" s="222" t="s">
        <v>433</v>
      </c>
      <c r="B83" s="223" t="s">
        <v>433</v>
      </c>
      <c r="C83" s="224">
        <v>0</v>
      </c>
      <c r="D83" s="223" t="s">
        <v>475</v>
      </c>
      <c r="E83" s="223" t="s">
        <v>435</v>
      </c>
      <c r="F83" s="223" t="s">
        <v>436</v>
      </c>
      <c r="G83" s="223" t="s">
        <v>433</v>
      </c>
      <c r="H83" s="223" t="s">
        <v>433</v>
      </c>
      <c r="I83" s="223" t="s">
        <v>437</v>
      </c>
      <c r="J83" s="223" t="s">
        <v>438</v>
      </c>
      <c r="K83" s="232">
        <v>8310</v>
      </c>
      <c r="L83" s="223" t="s">
        <v>476</v>
      </c>
      <c r="M83" s="223" t="s">
        <v>477</v>
      </c>
      <c r="N83" s="223" t="s">
        <v>478</v>
      </c>
      <c r="O83" s="223" t="s">
        <v>479</v>
      </c>
      <c r="P83" s="223" t="s">
        <v>480</v>
      </c>
      <c r="Q83" s="223" t="s">
        <v>444</v>
      </c>
      <c r="R83" s="223" t="s">
        <v>69</v>
      </c>
      <c r="S83" s="223" t="s">
        <v>445</v>
      </c>
      <c r="T83" s="223" t="s">
        <v>446</v>
      </c>
      <c r="U83" s="225">
        <v>0</v>
      </c>
      <c r="V83" s="225">
        <v>1530</v>
      </c>
      <c r="W83" s="225">
        <v>2000</v>
      </c>
      <c r="X83" s="225">
        <v>2074.48</v>
      </c>
      <c r="Y83" s="226">
        <v>43033.582083333335</v>
      </c>
    </row>
    <row r="84" spans="1:25" outlineLevel="1">
      <c r="A84" s="222" t="s">
        <v>433</v>
      </c>
      <c r="B84" s="223" t="s">
        <v>433</v>
      </c>
      <c r="C84" s="224">
        <v>0</v>
      </c>
      <c r="D84" s="223" t="s">
        <v>475</v>
      </c>
      <c r="E84" s="223" t="s">
        <v>435</v>
      </c>
      <c r="F84" s="223" t="s">
        <v>436</v>
      </c>
      <c r="G84" s="223" t="s">
        <v>433</v>
      </c>
      <c r="H84" s="223" t="s">
        <v>433</v>
      </c>
      <c r="I84" s="223" t="s">
        <v>437</v>
      </c>
      <c r="J84" s="223" t="s">
        <v>438</v>
      </c>
      <c r="K84" s="232">
        <v>8314</v>
      </c>
      <c r="L84" s="223" t="s">
        <v>481</v>
      </c>
      <c r="M84" s="223" t="s">
        <v>477</v>
      </c>
      <c r="N84" s="223" t="s">
        <v>478</v>
      </c>
      <c r="O84" s="223" t="s">
        <v>479</v>
      </c>
      <c r="P84" s="223" t="s">
        <v>480</v>
      </c>
      <c r="Q84" s="223" t="s">
        <v>444</v>
      </c>
      <c r="R84" s="223" t="s">
        <v>69</v>
      </c>
      <c r="S84" s="223" t="s">
        <v>445</v>
      </c>
      <c r="T84" s="223" t="s">
        <v>446</v>
      </c>
      <c r="U84" s="225">
        <v>0</v>
      </c>
      <c r="V84" s="225">
        <v>180</v>
      </c>
      <c r="W84" s="225">
        <v>200</v>
      </c>
      <c r="X84" s="225">
        <v>368</v>
      </c>
      <c r="Y84" s="226">
        <v>43033.582083333335</v>
      </c>
    </row>
    <row r="85" spans="1:25" outlineLevel="1">
      <c r="A85" s="222" t="s">
        <v>433</v>
      </c>
      <c r="B85" s="223" t="s">
        <v>433</v>
      </c>
      <c r="C85" s="224">
        <v>0</v>
      </c>
      <c r="D85" s="223" t="s">
        <v>475</v>
      </c>
      <c r="E85" s="223" t="s">
        <v>435</v>
      </c>
      <c r="F85" s="223" t="s">
        <v>436</v>
      </c>
      <c r="G85" s="223" t="s">
        <v>433</v>
      </c>
      <c r="H85" s="223" t="s">
        <v>433</v>
      </c>
      <c r="I85" s="223" t="s">
        <v>437</v>
      </c>
      <c r="J85" s="223" t="s">
        <v>438</v>
      </c>
      <c r="K85" s="232">
        <v>8411</v>
      </c>
      <c r="L85" s="223" t="s">
        <v>236</v>
      </c>
      <c r="M85" s="223" t="s">
        <v>482</v>
      </c>
      <c r="N85" s="223" t="s">
        <v>483</v>
      </c>
      <c r="O85" s="223" t="s">
        <v>479</v>
      </c>
      <c r="P85" s="223" t="s">
        <v>480</v>
      </c>
      <c r="Q85" s="223" t="s">
        <v>444</v>
      </c>
      <c r="R85" s="223" t="s">
        <v>69</v>
      </c>
      <c r="S85" s="223" t="s">
        <v>445</v>
      </c>
      <c r="T85" s="223" t="s">
        <v>446</v>
      </c>
      <c r="U85" s="225">
        <v>-617084</v>
      </c>
      <c r="V85" s="225">
        <v>-788130</v>
      </c>
      <c r="W85" s="225">
        <v>-1050000</v>
      </c>
      <c r="X85" s="225">
        <v>-1199171</v>
      </c>
      <c r="Y85" s="226">
        <v>43033.582083333335</v>
      </c>
    </row>
    <row r="86" spans="1:25" outlineLevel="1">
      <c r="A86" s="222" t="s">
        <v>433</v>
      </c>
      <c r="B86" s="223" t="s">
        <v>433</v>
      </c>
      <c r="C86" s="224">
        <v>0</v>
      </c>
      <c r="D86" s="223" t="s">
        <v>434</v>
      </c>
      <c r="E86" s="223" t="s">
        <v>435</v>
      </c>
      <c r="F86" s="223" t="s">
        <v>436</v>
      </c>
      <c r="G86" s="223" t="s">
        <v>433</v>
      </c>
      <c r="H86" s="223" t="s">
        <v>433</v>
      </c>
      <c r="I86" s="223" t="s">
        <v>437</v>
      </c>
      <c r="J86" s="223" t="s">
        <v>438</v>
      </c>
      <c r="K86" s="232">
        <v>8874</v>
      </c>
      <c r="L86" s="223" t="s">
        <v>391</v>
      </c>
      <c r="M86" s="223" t="s">
        <v>484</v>
      </c>
      <c r="N86" s="223" t="s">
        <v>485</v>
      </c>
      <c r="O86" s="223" t="s">
        <v>437</v>
      </c>
      <c r="P86" s="223" t="s">
        <v>437</v>
      </c>
      <c r="Q86" s="223" t="s">
        <v>445</v>
      </c>
      <c r="R86" s="223" t="s">
        <v>486</v>
      </c>
      <c r="S86" s="223" t="s">
        <v>445</v>
      </c>
      <c r="T86" s="223" t="s">
        <v>446</v>
      </c>
      <c r="U86" s="225">
        <v>0</v>
      </c>
      <c r="V86" s="225">
        <v>-1350360</v>
      </c>
      <c r="W86" s="225">
        <v>-1799000</v>
      </c>
      <c r="X86" s="225">
        <v>0</v>
      </c>
      <c r="Y86" s="226">
        <v>43033.582083333335</v>
      </c>
    </row>
    <row r="87" spans="1:25">
      <c r="A87" s="227"/>
      <c r="B87" s="228"/>
      <c r="C87" s="229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30">
        <f>SUBTOTAL(9,U2:U86)</f>
        <v>2184399.2199999988</v>
      </c>
      <c r="V87" s="230">
        <f>SUBTOTAL(9,V2:V86)</f>
        <v>20790</v>
      </c>
      <c r="W87" s="230">
        <f>SUBTOTAL(9,W2:W86)</f>
        <v>27400</v>
      </c>
      <c r="X87" s="230">
        <f>SUBTOTAL(9,X2:X86)</f>
        <v>578441.20000000019</v>
      </c>
      <c r="Y87" s="231"/>
    </row>
  </sheetData>
  <pageMargins left="0.7" right="0.7" top="0.75" bottom="0.75" header="0.3" footer="0.3"/>
  <pageSetup paperSize="9" orientation="portrait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7">
    <tabColor theme="2" tint="-0.499984740745262"/>
  </sheetPr>
  <dimension ref="A1:K2569"/>
  <sheetViews>
    <sheetView topLeftCell="A2547" zoomScaleNormal="100" workbookViewId="0">
      <selection activeCell="J2586" sqref="J2586"/>
    </sheetView>
  </sheetViews>
  <sheetFormatPr defaultRowHeight="14.25"/>
  <cols>
    <col min="1" max="5" width="9.140625" style="205"/>
    <col min="6" max="6" width="12.7109375" style="205" bestFit="1" customWidth="1"/>
    <col min="7" max="7" width="9.140625" style="205"/>
    <col min="8" max="8" width="15.85546875" style="205" bestFit="1" customWidth="1"/>
    <col min="9" max="10" width="9.140625" style="204"/>
    <col min="11" max="11" width="10.85546875" style="204" bestFit="1" customWidth="1"/>
    <col min="12" max="16384" width="9.140625" style="204"/>
  </cols>
  <sheetData>
    <row r="1" spans="1:11" ht="15">
      <c r="A1" s="161" t="s">
        <v>8</v>
      </c>
      <c r="B1" s="161" t="s">
        <v>334</v>
      </c>
      <c r="C1" s="161" t="s">
        <v>335</v>
      </c>
      <c r="D1" s="161" t="s">
        <v>336</v>
      </c>
      <c r="E1" s="161" t="s">
        <v>337</v>
      </c>
      <c r="F1" s="161" t="s">
        <v>338</v>
      </c>
      <c r="G1" s="161" t="s">
        <v>339</v>
      </c>
      <c r="H1" s="161" t="s">
        <v>340</v>
      </c>
      <c r="K1" s="289"/>
    </row>
    <row r="2" spans="1:11" ht="15">
      <c r="A2" s="284">
        <v>3007</v>
      </c>
      <c r="B2" s="165">
        <v>1</v>
      </c>
      <c r="C2" s="283"/>
      <c r="D2" s="283"/>
      <c r="E2" s="283"/>
      <c r="F2" s="165" t="s">
        <v>231</v>
      </c>
      <c r="G2" s="165">
        <v>201801</v>
      </c>
      <c r="H2" s="284">
        <f>VLOOKUP(A2,Specifikation!A:E,5,0)/12</f>
        <v>500</v>
      </c>
    </row>
    <row r="3" spans="1:11" ht="15">
      <c r="A3" s="284">
        <v>3007</v>
      </c>
      <c r="B3" s="165">
        <v>1</v>
      </c>
      <c r="C3" s="283"/>
      <c r="D3" s="283"/>
      <c r="E3" s="283"/>
      <c r="F3" s="165" t="s">
        <v>231</v>
      </c>
      <c r="G3" s="165">
        <v>201802</v>
      </c>
      <c r="H3" s="284">
        <f>VLOOKUP(A3,Specifikation!A:E,5,0)/12</f>
        <v>500</v>
      </c>
    </row>
    <row r="4" spans="1:11" ht="15">
      <c r="A4" s="284">
        <v>3007</v>
      </c>
      <c r="B4" s="165">
        <v>1</v>
      </c>
      <c r="C4" s="283"/>
      <c r="D4" s="283"/>
      <c r="E4" s="283"/>
      <c r="F4" s="165" t="s">
        <v>231</v>
      </c>
      <c r="G4" s="165">
        <v>201803</v>
      </c>
      <c r="H4" s="284">
        <f>VLOOKUP(A4,Specifikation!A:E,5,0)/12</f>
        <v>500</v>
      </c>
    </row>
    <row r="5" spans="1:11" ht="15">
      <c r="A5" s="284">
        <v>3007</v>
      </c>
      <c r="B5" s="165">
        <v>1</v>
      </c>
      <c r="C5" s="283"/>
      <c r="D5" s="283"/>
      <c r="E5" s="283"/>
      <c r="F5" s="165" t="s">
        <v>231</v>
      </c>
      <c r="G5" s="165">
        <v>201804</v>
      </c>
      <c r="H5" s="284">
        <f>VLOOKUP(A5,Specifikation!A:E,5,0)/12</f>
        <v>500</v>
      </c>
    </row>
    <row r="6" spans="1:11" ht="15">
      <c r="A6" s="284">
        <v>3007</v>
      </c>
      <c r="B6" s="165">
        <v>1</v>
      </c>
      <c r="C6" s="283"/>
      <c r="D6" s="283"/>
      <c r="E6" s="283"/>
      <c r="F6" s="165" t="s">
        <v>231</v>
      </c>
      <c r="G6" s="165">
        <v>201805</v>
      </c>
      <c r="H6" s="284">
        <f>VLOOKUP(A6,Specifikation!A:E,5,0)/12</f>
        <v>500</v>
      </c>
    </row>
    <row r="7" spans="1:11" ht="15">
      <c r="A7" s="284">
        <v>3007</v>
      </c>
      <c r="B7" s="165">
        <v>1</v>
      </c>
      <c r="C7" s="283"/>
      <c r="D7" s="283"/>
      <c r="E7" s="283"/>
      <c r="F7" s="165" t="s">
        <v>231</v>
      </c>
      <c r="G7" s="165">
        <v>201806</v>
      </c>
      <c r="H7" s="284">
        <f>VLOOKUP(A7,Specifikation!A:E,5,0)/12</f>
        <v>500</v>
      </c>
    </row>
    <row r="8" spans="1:11" ht="15">
      <c r="A8" s="284">
        <v>3007</v>
      </c>
      <c r="B8" s="165">
        <v>1</v>
      </c>
      <c r="C8" s="283"/>
      <c r="D8" s="283"/>
      <c r="E8" s="283"/>
      <c r="F8" s="165" t="s">
        <v>231</v>
      </c>
      <c r="G8" s="165">
        <v>201807</v>
      </c>
      <c r="H8" s="284">
        <f>VLOOKUP(A8,Specifikation!A:E,5,0)/12</f>
        <v>500</v>
      </c>
    </row>
    <row r="9" spans="1:11" ht="15">
      <c r="A9" s="284">
        <v>3007</v>
      </c>
      <c r="B9" s="165">
        <v>1</v>
      </c>
      <c r="C9" s="283"/>
      <c r="D9" s="283"/>
      <c r="E9" s="283"/>
      <c r="F9" s="165" t="s">
        <v>231</v>
      </c>
      <c r="G9" s="165">
        <v>201808</v>
      </c>
      <c r="H9" s="284">
        <f>VLOOKUP(A9,Specifikation!A:E,5,0)/12</f>
        <v>500</v>
      </c>
    </row>
    <row r="10" spans="1:11" ht="15">
      <c r="A10" s="284">
        <v>3007</v>
      </c>
      <c r="B10" s="165">
        <v>1</v>
      </c>
      <c r="C10" s="283"/>
      <c r="D10" s="283"/>
      <c r="E10" s="283"/>
      <c r="F10" s="165" t="s">
        <v>231</v>
      </c>
      <c r="G10" s="165">
        <v>201809</v>
      </c>
      <c r="H10" s="284">
        <f>VLOOKUP(A10,Specifikation!A:E,5,0)/12</f>
        <v>500</v>
      </c>
    </row>
    <row r="11" spans="1:11" ht="15">
      <c r="A11" s="284">
        <v>3007</v>
      </c>
      <c r="B11" s="165">
        <v>1</v>
      </c>
      <c r="C11" s="283"/>
      <c r="D11" s="283"/>
      <c r="E11" s="283"/>
      <c r="F11" s="165" t="s">
        <v>231</v>
      </c>
      <c r="G11" s="165">
        <v>201810</v>
      </c>
      <c r="H11" s="284">
        <f>VLOOKUP(A11,Specifikation!A:E,5,0)/12</f>
        <v>500</v>
      </c>
    </row>
    <row r="12" spans="1:11" ht="15">
      <c r="A12" s="284">
        <v>3007</v>
      </c>
      <c r="B12" s="165">
        <v>1</v>
      </c>
      <c r="C12" s="283"/>
      <c r="D12" s="283"/>
      <c r="E12" s="283"/>
      <c r="F12" s="165" t="s">
        <v>231</v>
      </c>
      <c r="G12" s="165">
        <v>201811</v>
      </c>
      <c r="H12" s="284">
        <f>VLOOKUP(A12,Specifikation!A:E,5,0)/12</f>
        <v>500</v>
      </c>
    </row>
    <row r="13" spans="1:11" ht="15">
      <c r="A13" s="284">
        <v>3007</v>
      </c>
      <c r="B13" s="165">
        <v>1</v>
      </c>
      <c r="C13" s="283"/>
      <c r="D13" s="283"/>
      <c r="E13" s="283"/>
      <c r="F13" s="165" t="s">
        <v>231</v>
      </c>
      <c r="G13" s="165">
        <v>201812</v>
      </c>
      <c r="H13" s="284">
        <f>VLOOKUP(A13,Specifikation!A:E,5,0)/12</f>
        <v>500</v>
      </c>
    </row>
    <row r="14" spans="1:11">
      <c r="A14" s="285">
        <v>3011</v>
      </c>
      <c r="B14" s="165">
        <v>1</v>
      </c>
      <c r="C14" s="165"/>
      <c r="D14" s="165"/>
      <c r="E14" s="165"/>
      <c r="F14" s="165" t="s">
        <v>231</v>
      </c>
      <c r="G14" s="165">
        <v>201801</v>
      </c>
      <c r="H14" s="284">
        <f>VLOOKUP(A14,Specifikation!A:E,5,0)/12</f>
        <v>0</v>
      </c>
    </row>
    <row r="15" spans="1:11">
      <c r="A15" s="285">
        <v>3011</v>
      </c>
      <c r="B15" s="165">
        <v>1</v>
      </c>
      <c r="C15" s="165"/>
      <c r="D15" s="165"/>
      <c r="E15" s="165"/>
      <c r="F15" s="165" t="s">
        <v>231</v>
      </c>
      <c r="G15" s="165">
        <v>201802</v>
      </c>
      <c r="H15" s="284">
        <f>VLOOKUP(A15,Specifikation!A:E,5,0)/12</f>
        <v>0</v>
      </c>
    </row>
    <row r="16" spans="1:11">
      <c r="A16" s="285">
        <v>3011</v>
      </c>
      <c r="B16" s="165">
        <v>1</v>
      </c>
      <c r="C16" s="165"/>
      <c r="D16" s="165"/>
      <c r="E16" s="165"/>
      <c r="F16" s="165" t="s">
        <v>231</v>
      </c>
      <c r="G16" s="165">
        <v>201803</v>
      </c>
      <c r="H16" s="284">
        <f>VLOOKUP(A16,Specifikation!A:E,5,0)/12</f>
        <v>0</v>
      </c>
    </row>
    <row r="17" spans="1:8">
      <c r="A17" s="285">
        <v>3011</v>
      </c>
      <c r="B17" s="165">
        <v>1</v>
      </c>
      <c r="C17" s="165"/>
      <c r="D17" s="165"/>
      <c r="E17" s="165"/>
      <c r="F17" s="165" t="s">
        <v>231</v>
      </c>
      <c r="G17" s="165">
        <v>201804</v>
      </c>
      <c r="H17" s="284">
        <f>VLOOKUP(A17,Specifikation!A:E,5,0)/12</f>
        <v>0</v>
      </c>
    </row>
    <row r="18" spans="1:8">
      <c r="A18" s="285">
        <v>3011</v>
      </c>
      <c r="B18" s="165">
        <v>1</v>
      </c>
      <c r="C18" s="165"/>
      <c r="D18" s="165"/>
      <c r="E18" s="165"/>
      <c r="F18" s="165" t="s">
        <v>231</v>
      </c>
      <c r="G18" s="165">
        <v>201805</v>
      </c>
      <c r="H18" s="284">
        <f>VLOOKUP(A18,Specifikation!A:E,5,0)/12</f>
        <v>0</v>
      </c>
    </row>
    <row r="19" spans="1:8">
      <c r="A19" s="285">
        <v>3011</v>
      </c>
      <c r="B19" s="165">
        <v>1</v>
      </c>
      <c r="C19" s="165"/>
      <c r="D19" s="165"/>
      <c r="E19" s="165"/>
      <c r="F19" s="165" t="s">
        <v>231</v>
      </c>
      <c r="G19" s="165">
        <v>201806</v>
      </c>
      <c r="H19" s="284">
        <f>VLOOKUP(A19,Specifikation!A:E,5,0)/12</f>
        <v>0</v>
      </c>
    </row>
    <row r="20" spans="1:8">
      <c r="A20" s="285">
        <v>3011</v>
      </c>
      <c r="B20" s="165">
        <v>1</v>
      </c>
      <c r="C20" s="165"/>
      <c r="D20" s="165"/>
      <c r="E20" s="165"/>
      <c r="F20" s="165" t="s">
        <v>231</v>
      </c>
      <c r="G20" s="165">
        <v>201807</v>
      </c>
      <c r="H20" s="284">
        <f>VLOOKUP(A20,Specifikation!A:E,5,0)/12</f>
        <v>0</v>
      </c>
    </row>
    <row r="21" spans="1:8">
      <c r="A21" s="285">
        <v>3011</v>
      </c>
      <c r="B21" s="165">
        <v>1</v>
      </c>
      <c r="C21" s="165"/>
      <c r="D21" s="165"/>
      <c r="E21" s="165"/>
      <c r="F21" s="165" t="s">
        <v>231</v>
      </c>
      <c r="G21" s="165">
        <v>201808</v>
      </c>
      <c r="H21" s="284">
        <f>VLOOKUP(A21,Specifikation!A:E,5,0)/12</f>
        <v>0</v>
      </c>
    </row>
    <row r="22" spans="1:8">
      <c r="A22" s="285">
        <v>3011</v>
      </c>
      <c r="B22" s="165">
        <v>1</v>
      </c>
      <c r="C22" s="165"/>
      <c r="D22" s="165"/>
      <c r="E22" s="165"/>
      <c r="F22" s="165" t="s">
        <v>231</v>
      </c>
      <c r="G22" s="165">
        <v>201809</v>
      </c>
      <c r="H22" s="284">
        <f>VLOOKUP(A22,Specifikation!A:E,5,0)/12</f>
        <v>0</v>
      </c>
    </row>
    <row r="23" spans="1:8">
      <c r="A23" s="285">
        <v>3011</v>
      </c>
      <c r="B23" s="165">
        <v>1</v>
      </c>
      <c r="C23" s="165"/>
      <c r="D23" s="165"/>
      <c r="E23" s="165"/>
      <c r="F23" s="165" t="s">
        <v>231</v>
      </c>
      <c r="G23" s="165">
        <v>201810</v>
      </c>
      <c r="H23" s="284">
        <f>VLOOKUP(A23,Specifikation!A:E,5,0)/12</f>
        <v>0</v>
      </c>
    </row>
    <row r="24" spans="1:8">
      <c r="A24" s="285">
        <v>3011</v>
      </c>
      <c r="B24" s="165">
        <v>1</v>
      </c>
      <c r="C24" s="165"/>
      <c r="D24" s="165"/>
      <c r="E24" s="165"/>
      <c r="F24" s="165" t="s">
        <v>231</v>
      </c>
      <c r="G24" s="165">
        <v>201811</v>
      </c>
      <c r="H24" s="284">
        <f>VLOOKUP(A24,Specifikation!A:E,5,0)/12</f>
        <v>0</v>
      </c>
    </row>
    <row r="25" spans="1:8">
      <c r="A25" s="285">
        <v>3011</v>
      </c>
      <c r="B25" s="165">
        <v>1</v>
      </c>
      <c r="C25" s="165"/>
      <c r="D25" s="165"/>
      <c r="E25" s="165"/>
      <c r="F25" s="165" t="s">
        <v>231</v>
      </c>
      <c r="G25" s="165">
        <v>201812</v>
      </c>
      <c r="H25" s="284">
        <f>VLOOKUP(A25,Specifikation!A:E,5,0)/12</f>
        <v>0</v>
      </c>
    </row>
    <row r="26" spans="1:8">
      <c r="A26" s="285">
        <v>3012</v>
      </c>
      <c r="B26" s="165">
        <v>1</v>
      </c>
      <c r="C26" s="165"/>
      <c r="D26" s="165"/>
      <c r="E26" s="165"/>
      <c r="F26" s="165" t="s">
        <v>231</v>
      </c>
      <c r="G26" s="165">
        <v>201801</v>
      </c>
      <c r="H26" s="284">
        <f>VLOOKUP(A26,Specifikation!A:E,5,0)/12</f>
        <v>0</v>
      </c>
    </row>
    <row r="27" spans="1:8">
      <c r="A27" s="285">
        <v>3012</v>
      </c>
      <c r="B27" s="165">
        <v>1</v>
      </c>
      <c r="C27" s="165"/>
      <c r="D27" s="165"/>
      <c r="E27" s="165"/>
      <c r="F27" s="165" t="s">
        <v>231</v>
      </c>
      <c r="G27" s="165">
        <v>201802</v>
      </c>
      <c r="H27" s="284">
        <f>VLOOKUP(A27,Specifikation!A:E,5,0)/12</f>
        <v>0</v>
      </c>
    </row>
    <row r="28" spans="1:8">
      <c r="A28" s="285">
        <v>3012</v>
      </c>
      <c r="B28" s="165">
        <v>1</v>
      </c>
      <c r="C28" s="165"/>
      <c r="D28" s="165"/>
      <c r="E28" s="165"/>
      <c r="F28" s="165" t="s">
        <v>231</v>
      </c>
      <c r="G28" s="165">
        <v>201803</v>
      </c>
      <c r="H28" s="284">
        <f>VLOOKUP(A28,Specifikation!A:E,5,0)/12</f>
        <v>0</v>
      </c>
    </row>
    <row r="29" spans="1:8">
      <c r="A29" s="285">
        <v>3012</v>
      </c>
      <c r="B29" s="165">
        <v>1</v>
      </c>
      <c r="C29" s="165"/>
      <c r="D29" s="165"/>
      <c r="E29" s="165"/>
      <c r="F29" s="165" t="s">
        <v>231</v>
      </c>
      <c r="G29" s="165">
        <v>201804</v>
      </c>
      <c r="H29" s="284">
        <f>VLOOKUP(A29,Specifikation!A:E,5,0)/12</f>
        <v>0</v>
      </c>
    </row>
    <row r="30" spans="1:8">
      <c r="A30" s="285">
        <v>3012</v>
      </c>
      <c r="B30" s="165">
        <v>1</v>
      </c>
      <c r="C30" s="165"/>
      <c r="D30" s="165"/>
      <c r="E30" s="165"/>
      <c r="F30" s="165" t="s">
        <v>231</v>
      </c>
      <c r="G30" s="165">
        <v>201805</v>
      </c>
      <c r="H30" s="284">
        <f>VLOOKUP(A30,Specifikation!A:E,5,0)/12</f>
        <v>0</v>
      </c>
    </row>
    <row r="31" spans="1:8">
      <c r="A31" s="285">
        <v>3012</v>
      </c>
      <c r="B31" s="165">
        <v>1</v>
      </c>
      <c r="C31" s="165"/>
      <c r="D31" s="165"/>
      <c r="E31" s="165"/>
      <c r="F31" s="165" t="s">
        <v>231</v>
      </c>
      <c r="G31" s="165">
        <v>201806</v>
      </c>
      <c r="H31" s="284">
        <f>VLOOKUP(A31,Specifikation!A:E,5,0)/12</f>
        <v>0</v>
      </c>
    </row>
    <row r="32" spans="1:8">
      <c r="A32" s="285">
        <v>3012</v>
      </c>
      <c r="B32" s="165">
        <v>1</v>
      </c>
      <c r="C32" s="165"/>
      <c r="D32" s="165"/>
      <c r="E32" s="165"/>
      <c r="F32" s="165" t="s">
        <v>231</v>
      </c>
      <c r="G32" s="165">
        <v>201807</v>
      </c>
      <c r="H32" s="284">
        <f>VLOOKUP(A32,Specifikation!A:E,5,0)/12</f>
        <v>0</v>
      </c>
    </row>
    <row r="33" spans="1:8">
      <c r="A33" s="285">
        <v>3012</v>
      </c>
      <c r="B33" s="165">
        <v>1</v>
      </c>
      <c r="C33" s="165"/>
      <c r="D33" s="165"/>
      <c r="E33" s="165"/>
      <c r="F33" s="165" t="s">
        <v>231</v>
      </c>
      <c r="G33" s="165">
        <v>201808</v>
      </c>
      <c r="H33" s="284">
        <f>VLOOKUP(A33,Specifikation!A:E,5,0)/12</f>
        <v>0</v>
      </c>
    </row>
    <row r="34" spans="1:8">
      <c r="A34" s="285">
        <v>3012</v>
      </c>
      <c r="B34" s="165">
        <v>1</v>
      </c>
      <c r="C34" s="165"/>
      <c r="D34" s="165"/>
      <c r="E34" s="165"/>
      <c r="F34" s="165" t="s">
        <v>231</v>
      </c>
      <c r="G34" s="165">
        <v>201809</v>
      </c>
      <c r="H34" s="284">
        <f>VLOOKUP(A34,Specifikation!A:E,5,0)/12</f>
        <v>0</v>
      </c>
    </row>
    <row r="35" spans="1:8">
      <c r="A35" s="285">
        <v>3012</v>
      </c>
      <c r="B35" s="165">
        <v>1</v>
      </c>
      <c r="C35" s="165"/>
      <c r="D35" s="165"/>
      <c r="E35" s="165"/>
      <c r="F35" s="165" t="s">
        <v>231</v>
      </c>
      <c r="G35" s="165">
        <v>201810</v>
      </c>
      <c r="H35" s="284">
        <f>VLOOKUP(A35,Specifikation!A:E,5,0)/12</f>
        <v>0</v>
      </c>
    </row>
    <row r="36" spans="1:8">
      <c r="A36" s="285">
        <v>3012</v>
      </c>
      <c r="B36" s="165">
        <v>1</v>
      </c>
      <c r="C36" s="165"/>
      <c r="D36" s="165"/>
      <c r="E36" s="165"/>
      <c r="F36" s="165" t="s">
        <v>231</v>
      </c>
      <c r="G36" s="165">
        <v>201811</v>
      </c>
      <c r="H36" s="284">
        <f>VLOOKUP(A36,Specifikation!A:E,5,0)/12</f>
        <v>0</v>
      </c>
    </row>
    <row r="37" spans="1:8">
      <c r="A37" s="285">
        <v>3012</v>
      </c>
      <c r="B37" s="165">
        <v>1</v>
      </c>
      <c r="C37" s="165"/>
      <c r="D37" s="165"/>
      <c r="E37" s="165"/>
      <c r="F37" s="165" t="s">
        <v>231</v>
      </c>
      <c r="G37" s="165">
        <v>201812</v>
      </c>
      <c r="H37" s="284">
        <f>VLOOKUP(A37,Specifikation!A:E,5,0)/12</f>
        <v>0</v>
      </c>
    </row>
    <row r="38" spans="1:8">
      <c r="A38" s="285">
        <v>3013</v>
      </c>
      <c r="B38" s="165">
        <v>1</v>
      </c>
      <c r="C38" s="165"/>
      <c r="D38" s="165"/>
      <c r="E38" s="165"/>
      <c r="F38" s="165" t="s">
        <v>231</v>
      </c>
      <c r="G38" s="165">
        <v>201801</v>
      </c>
      <c r="H38" s="284">
        <f>VLOOKUP(A38,Specifikation!A:E,5,0)/12</f>
        <v>0</v>
      </c>
    </row>
    <row r="39" spans="1:8">
      <c r="A39" s="285">
        <v>3013</v>
      </c>
      <c r="B39" s="165">
        <v>1</v>
      </c>
      <c r="C39" s="165"/>
      <c r="D39" s="165"/>
      <c r="E39" s="165"/>
      <c r="F39" s="165" t="s">
        <v>231</v>
      </c>
      <c r="G39" s="165">
        <v>201802</v>
      </c>
      <c r="H39" s="284">
        <f>VLOOKUP(A39,Specifikation!A:E,5,0)/12</f>
        <v>0</v>
      </c>
    </row>
    <row r="40" spans="1:8">
      <c r="A40" s="285">
        <v>3013</v>
      </c>
      <c r="B40" s="165">
        <v>1</v>
      </c>
      <c r="C40" s="165"/>
      <c r="D40" s="165"/>
      <c r="E40" s="165"/>
      <c r="F40" s="165" t="s">
        <v>231</v>
      </c>
      <c r="G40" s="165">
        <v>201803</v>
      </c>
      <c r="H40" s="284">
        <f>VLOOKUP(A40,Specifikation!A:E,5,0)/12</f>
        <v>0</v>
      </c>
    </row>
    <row r="41" spans="1:8">
      <c r="A41" s="285">
        <v>3013</v>
      </c>
      <c r="B41" s="165">
        <v>1</v>
      </c>
      <c r="C41" s="165"/>
      <c r="D41" s="165"/>
      <c r="E41" s="165"/>
      <c r="F41" s="165" t="s">
        <v>231</v>
      </c>
      <c r="G41" s="165">
        <v>201804</v>
      </c>
      <c r="H41" s="284">
        <f>VLOOKUP(A41,Specifikation!A:E,5,0)/12</f>
        <v>0</v>
      </c>
    </row>
    <row r="42" spans="1:8">
      <c r="A42" s="285">
        <v>3013</v>
      </c>
      <c r="B42" s="165">
        <v>1</v>
      </c>
      <c r="C42" s="165"/>
      <c r="D42" s="165"/>
      <c r="E42" s="165"/>
      <c r="F42" s="165" t="s">
        <v>231</v>
      </c>
      <c r="G42" s="165">
        <v>201805</v>
      </c>
      <c r="H42" s="284">
        <f>VLOOKUP(A42,Specifikation!A:E,5,0)/12</f>
        <v>0</v>
      </c>
    </row>
    <row r="43" spans="1:8">
      <c r="A43" s="285">
        <v>3013</v>
      </c>
      <c r="B43" s="165">
        <v>1</v>
      </c>
      <c r="C43" s="165"/>
      <c r="D43" s="165"/>
      <c r="E43" s="165"/>
      <c r="F43" s="165" t="s">
        <v>231</v>
      </c>
      <c r="G43" s="165">
        <v>201806</v>
      </c>
      <c r="H43" s="284">
        <f>VLOOKUP(A43,Specifikation!A:E,5,0)/12</f>
        <v>0</v>
      </c>
    </row>
    <row r="44" spans="1:8">
      <c r="A44" s="285">
        <v>3013</v>
      </c>
      <c r="B44" s="165">
        <v>1</v>
      </c>
      <c r="C44" s="165"/>
      <c r="D44" s="165"/>
      <c r="E44" s="165"/>
      <c r="F44" s="165" t="s">
        <v>231</v>
      </c>
      <c r="G44" s="165">
        <v>201807</v>
      </c>
      <c r="H44" s="284">
        <f>VLOOKUP(A44,Specifikation!A:E,5,0)/12</f>
        <v>0</v>
      </c>
    </row>
    <row r="45" spans="1:8">
      <c r="A45" s="285">
        <v>3013</v>
      </c>
      <c r="B45" s="165">
        <v>1</v>
      </c>
      <c r="C45" s="165"/>
      <c r="D45" s="165"/>
      <c r="E45" s="165"/>
      <c r="F45" s="165" t="s">
        <v>231</v>
      </c>
      <c r="G45" s="165">
        <v>201808</v>
      </c>
      <c r="H45" s="284">
        <f>VLOOKUP(A45,Specifikation!A:E,5,0)/12</f>
        <v>0</v>
      </c>
    </row>
    <row r="46" spans="1:8">
      <c r="A46" s="285">
        <v>3013</v>
      </c>
      <c r="B46" s="165">
        <v>1</v>
      </c>
      <c r="C46" s="165"/>
      <c r="D46" s="165"/>
      <c r="E46" s="165"/>
      <c r="F46" s="165" t="s">
        <v>231</v>
      </c>
      <c r="G46" s="165">
        <v>201809</v>
      </c>
      <c r="H46" s="284">
        <f>VLOOKUP(A46,Specifikation!A:E,5,0)/12</f>
        <v>0</v>
      </c>
    </row>
    <row r="47" spans="1:8">
      <c r="A47" s="285">
        <v>3013</v>
      </c>
      <c r="B47" s="165">
        <v>1</v>
      </c>
      <c r="C47" s="165"/>
      <c r="D47" s="165"/>
      <c r="E47" s="165"/>
      <c r="F47" s="165" t="s">
        <v>231</v>
      </c>
      <c r="G47" s="165">
        <v>201810</v>
      </c>
      <c r="H47" s="284">
        <f>VLOOKUP(A47,Specifikation!A:E,5,0)/12</f>
        <v>0</v>
      </c>
    </row>
    <row r="48" spans="1:8">
      <c r="A48" s="285">
        <v>3013</v>
      </c>
      <c r="B48" s="165">
        <v>1</v>
      </c>
      <c r="C48" s="165"/>
      <c r="D48" s="165"/>
      <c r="E48" s="165"/>
      <c r="F48" s="165" t="s">
        <v>231</v>
      </c>
      <c r="G48" s="165">
        <v>201811</v>
      </c>
      <c r="H48" s="284">
        <f>VLOOKUP(A48,Specifikation!A:E,5,0)/12</f>
        <v>0</v>
      </c>
    </row>
    <row r="49" spans="1:8">
      <c r="A49" s="285">
        <v>3013</v>
      </c>
      <c r="B49" s="165">
        <v>1</v>
      </c>
      <c r="C49" s="165"/>
      <c r="D49" s="165"/>
      <c r="E49" s="165"/>
      <c r="F49" s="165" t="s">
        <v>231</v>
      </c>
      <c r="G49" s="165">
        <v>201812</v>
      </c>
      <c r="H49" s="284">
        <f>VLOOKUP(A49,Specifikation!A:E,5,0)/12</f>
        <v>0</v>
      </c>
    </row>
    <row r="50" spans="1:8">
      <c r="A50" s="285">
        <v>3014</v>
      </c>
      <c r="B50" s="165">
        <v>1</v>
      </c>
      <c r="C50" s="165"/>
      <c r="D50" s="165"/>
      <c r="E50" s="165"/>
      <c r="F50" s="165" t="s">
        <v>231</v>
      </c>
      <c r="G50" s="165">
        <v>201801</v>
      </c>
      <c r="H50" s="284">
        <f>VLOOKUP(A50,Specifikation!A:E,5,0)/12</f>
        <v>416.66666666666669</v>
      </c>
    </row>
    <row r="51" spans="1:8">
      <c r="A51" s="285">
        <v>3014</v>
      </c>
      <c r="B51" s="165">
        <v>1</v>
      </c>
      <c r="C51" s="165"/>
      <c r="D51" s="165"/>
      <c r="E51" s="165"/>
      <c r="F51" s="165" t="s">
        <v>231</v>
      </c>
      <c r="G51" s="165">
        <v>201802</v>
      </c>
      <c r="H51" s="284">
        <f>VLOOKUP(A51,Specifikation!A:E,5,0)/12</f>
        <v>416.66666666666669</v>
      </c>
    </row>
    <row r="52" spans="1:8">
      <c r="A52" s="285">
        <v>3014</v>
      </c>
      <c r="B52" s="165">
        <v>1</v>
      </c>
      <c r="C52" s="165"/>
      <c r="D52" s="165"/>
      <c r="E52" s="165"/>
      <c r="F52" s="165" t="s">
        <v>231</v>
      </c>
      <c r="G52" s="165">
        <v>201803</v>
      </c>
      <c r="H52" s="284">
        <f>VLOOKUP(A52,Specifikation!A:E,5,0)/12</f>
        <v>416.66666666666669</v>
      </c>
    </row>
    <row r="53" spans="1:8">
      <c r="A53" s="285">
        <v>3014</v>
      </c>
      <c r="B53" s="165">
        <v>1</v>
      </c>
      <c r="C53" s="165"/>
      <c r="D53" s="165"/>
      <c r="E53" s="165"/>
      <c r="F53" s="165" t="s">
        <v>231</v>
      </c>
      <c r="G53" s="165">
        <v>201804</v>
      </c>
      <c r="H53" s="284">
        <f>VLOOKUP(A53,Specifikation!A:E,5,0)/12</f>
        <v>416.66666666666669</v>
      </c>
    </row>
    <row r="54" spans="1:8">
      <c r="A54" s="285">
        <v>3014</v>
      </c>
      <c r="B54" s="165">
        <v>1</v>
      </c>
      <c r="C54" s="165"/>
      <c r="D54" s="165"/>
      <c r="E54" s="165"/>
      <c r="F54" s="165" t="s">
        <v>231</v>
      </c>
      <c r="G54" s="165">
        <v>201805</v>
      </c>
      <c r="H54" s="284">
        <f>VLOOKUP(A54,Specifikation!A:E,5,0)/12</f>
        <v>416.66666666666669</v>
      </c>
    </row>
    <row r="55" spans="1:8">
      <c r="A55" s="285">
        <v>3014</v>
      </c>
      <c r="B55" s="165">
        <v>1</v>
      </c>
      <c r="C55" s="165"/>
      <c r="D55" s="165"/>
      <c r="E55" s="165"/>
      <c r="F55" s="165" t="s">
        <v>231</v>
      </c>
      <c r="G55" s="165">
        <v>201806</v>
      </c>
      <c r="H55" s="284">
        <f>VLOOKUP(A55,Specifikation!A:E,5,0)/12</f>
        <v>416.66666666666669</v>
      </c>
    </row>
    <row r="56" spans="1:8">
      <c r="A56" s="285">
        <v>3014</v>
      </c>
      <c r="B56" s="165">
        <v>1</v>
      </c>
      <c r="C56" s="165"/>
      <c r="D56" s="165"/>
      <c r="E56" s="165"/>
      <c r="F56" s="165" t="s">
        <v>231</v>
      </c>
      <c r="G56" s="165">
        <v>201807</v>
      </c>
      <c r="H56" s="284">
        <f>VLOOKUP(A56,Specifikation!A:E,5,0)/12</f>
        <v>416.66666666666669</v>
      </c>
    </row>
    <row r="57" spans="1:8">
      <c r="A57" s="285">
        <v>3014</v>
      </c>
      <c r="B57" s="165">
        <v>1</v>
      </c>
      <c r="C57" s="165"/>
      <c r="D57" s="165"/>
      <c r="E57" s="165"/>
      <c r="F57" s="165" t="s">
        <v>231</v>
      </c>
      <c r="G57" s="165">
        <v>201808</v>
      </c>
      <c r="H57" s="284">
        <f>VLOOKUP(A57,Specifikation!A:E,5,0)/12</f>
        <v>416.66666666666669</v>
      </c>
    </row>
    <row r="58" spans="1:8">
      <c r="A58" s="285">
        <v>3014</v>
      </c>
      <c r="B58" s="165">
        <v>1</v>
      </c>
      <c r="C58" s="165"/>
      <c r="D58" s="165"/>
      <c r="E58" s="165"/>
      <c r="F58" s="165" t="s">
        <v>231</v>
      </c>
      <c r="G58" s="165">
        <v>201809</v>
      </c>
      <c r="H58" s="284">
        <f>VLOOKUP(A58,Specifikation!A:E,5,0)/12</f>
        <v>416.66666666666669</v>
      </c>
    </row>
    <row r="59" spans="1:8">
      <c r="A59" s="285">
        <v>3014</v>
      </c>
      <c r="B59" s="165">
        <v>1</v>
      </c>
      <c r="C59" s="165"/>
      <c r="D59" s="165"/>
      <c r="E59" s="165"/>
      <c r="F59" s="165" t="s">
        <v>231</v>
      </c>
      <c r="G59" s="165">
        <v>201810</v>
      </c>
      <c r="H59" s="284">
        <f>VLOOKUP(A59,Specifikation!A:E,5,0)/12</f>
        <v>416.66666666666669</v>
      </c>
    </row>
    <row r="60" spans="1:8">
      <c r="A60" s="285">
        <v>3014</v>
      </c>
      <c r="B60" s="165">
        <v>1</v>
      </c>
      <c r="C60" s="165"/>
      <c r="D60" s="165"/>
      <c r="E60" s="165"/>
      <c r="F60" s="165" t="s">
        <v>231</v>
      </c>
      <c r="G60" s="165">
        <v>201811</v>
      </c>
      <c r="H60" s="284">
        <f>VLOOKUP(A60,Specifikation!A:E,5,0)/12</f>
        <v>416.66666666666669</v>
      </c>
    </row>
    <row r="61" spans="1:8">
      <c r="A61" s="285">
        <v>3014</v>
      </c>
      <c r="B61" s="165">
        <v>1</v>
      </c>
      <c r="C61" s="165"/>
      <c r="D61" s="165"/>
      <c r="E61" s="165"/>
      <c r="F61" s="165" t="s">
        <v>231</v>
      </c>
      <c r="G61" s="165">
        <v>201812</v>
      </c>
      <c r="H61" s="284">
        <f>VLOOKUP(A61,Specifikation!A:E,5,0)/12</f>
        <v>416.66666666666669</v>
      </c>
    </row>
    <row r="62" spans="1:8">
      <c r="A62" s="285">
        <v>3015</v>
      </c>
      <c r="B62" s="165">
        <v>1</v>
      </c>
      <c r="C62" s="165"/>
      <c r="D62" s="165"/>
      <c r="E62" s="165"/>
      <c r="F62" s="165" t="s">
        <v>231</v>
      </c>
      <c r="G62" s="165">
        <v>201801</v>
      </c>
      <c r="H62" s="284">
        <f>VLOOKUP(A62,Specifikation!A:E,5,0)/12</f>
        <v>0</v>
      </c>
    </row>
    <row r="63" spans="1:8">
      <c r="A63" s="285">
        <v>3015</v>
      </c>
      <c r="B63" s="165">
        <v>1</v>
      </c>
      <c r="C63" s="165"/>
      <c r="D63" s="165"/>
      <c r="E63" s="165"/>
      <c r="F63" s="165" t="s">
        <v>231</v>
      </c>
      <c r="G63" s="165">
        <v>201802</v>
      </c>
      <c r="H63" s="284">
        <f>VLOOKUP(A63,Specifikation!A:E,5,0)/12</f>
        <v>0</v>
      </c>
    </row>
    <row r="64" spans="1:8">
      <c r="A64" s="285">
        <v>3015</v>
      </c>
      <c r="B64" s="165">
        <v>1</v>
      </c>
      <c r="C64" s="165"/>
      <c r="D64" s="165"/>
      <c r="E64" s="165"/>
      <c r="F64" s="165" t="s">
        <v>231</v>
      </c>
      <c r="G64" s="165">
        <v>201803</v>
      </c>
      <c r="H64" s="284">
        <f>VLOOKUP(A64,Specifikation!A:E,5,0)/12</f>
        <v>0</v>
      </c>
    </row>
    <row r="65" spans="1:8">
      <c r="A65" s="285">
        <v>3015</v>
      </c>
      <c r="B65" s="165">
        <v>1</v>
      </c>
      <c r="C65" s="165"/>
      <c r="D65" s="165"/>
      <c r="E65" s="165"/>
      <c r="F65" s="165" t="s">
        <v>231</v>
      </c>
      <c r="G65" s="165">
        <v>201804</v>
      </c>
      <c r="H65" s="284">
        <f>VLOOKUP(A65,Specifikation!A:E,5,0)/12</f>
        <v>0</v>
      </c>
    </row>
    <row r="66" spans="1:8">
      <c r="A66" s="285">
        <v>3015</v>
      </c>
      <c r="B66" s="165">
        <v>1</v>
      </c>
      <c r="C66" s="165"/>
      <c r="D66" s="165"/>
      <c r="E66" s="165"/>
      <c r="F66" s="165" t="s">
        <v>231</v>
      </c>
      <c r="G66" s="165">
        <v>201805</v>
      </c>
      <c r="H66" s="284">
        <f>VLOOKUP(A66,Specifikation!A:E,5,0)/12</f>
        <v>0</v>
      </c>
    </row>
    <row r="67" spans="1:8">
      <c r="A67" s="285">
        <v>3015</v>
      </c>
      <c r="B67" s="165">
        <v>1</v>
      </c>
      <c r="C67" s="165"/>
      <c r="D67" s="165"/>
      <c r="E67" s="165"/>
      <c r="F67" s="165" t="s">
        <v>231</v>
      </c>
      <c r="G67" s="165">
        <v>201806</v>
      </c>
      <c r="H67" s="284">
        <f>VLOOKUP(A67,Specifikation!A:E,5,0)/12</f>
        <v>0</v>
      </c>
    </row>
    <row r="68" spans="1:8">
      <c r="A68" s="285">
        <v>3015</v>
      </c>
      <c r="B68" s="165">
        <v>1</v>
      </c>
      <c r="C68" s="165"/>
      <c r="D68" s="165"/>
      <c r="E68" s="165"/>
      <c r="F68" s="165" t="s">
        <v>231</v>
      </c>
      <c r="G68" s="165">
        <v>201807</v>
      </c>
      <c r="H68" s="284">
        <f>VLOOKUP(A68,Specifikation!A:E,5,0)/12</f>
        <v>0</v>
      </c>
    </row>
    <row r="69" spans="1:8">
      <c r="A69" s="285">
        <v>3015</v>
      </c>
      <c r="B69" s="165">
        <v>1</v>
      </c>
      <c r="C69" s="165"/>
      <c r="D69" s="165"/>
      <c r="E69" s="165"/>
      <c r="F69" s="165" t="s">
        <v>231</v>
      </c>
      <c r="G69" s="165">
        <v>201808</v>
      </c>
      <c r="H69" s="284">
        <f>VLOOKUP(A69,Specifikation!A:E,5,0)/12</f>
        <v>0</v>
      </c>
    </row>
    <row r="70" spans="1:8">
      <c r="A70" s="285">
        <v>3015</v>
      </c>
      <c r="B70" s="165">
        <v>1</v>
      </c>
      <c r="C70" s="165"/>
      <c r="D70" s="165"/>
      <c r="E70" s="165"/>
      <c r="F70" s="165" t="s">
        <v>231</v>
      </c>
      <c r="G70" s="165">
        <v>201809</v>
      </c>
      <c r="H70" s="284">
        <f>VLOOKUP(A70,Specifikation!A:E,5,0)/12</f>
        <v>0</v>
      </c>
    </row>
    <row r="71" spans="1:8">
      <c r="A71" s="285">
        <v>3015</v>
      </c>
      <c r="B71" s="165">
        <v>1</v>
      </c>
      <c r="C71" s="165"/>
      <c r="D71" s="165"/>
      <c r="E71" s="165"/>
      <c r="F71" s="165" t="s">
        <v>231</v>
      </c>
      <c r="G71" s="165">
        <v>201810</v>
      </c>
      <c r="H71" s="284">
        <f>VLOOKUP(A71,Specifikation!A:E,5,0)/12</f>
        <v>0</v>
      </c>
    </row>
    <row r="72" spans="1:8">
      <c r="A72" s="285">
        <v>3015</v>
      </c>
      <c r="B72" s="165">
        <v>1</v>
      </c>
      <c r="C72" s="165"/>
      <c r="D72" s="165"/>
      <c r="E72" s="165"/>
      <c r="F72" s="165" t="s">
        <v>231</v>
      </c>
      <c r="G72" s="165">
        <v>201811</v>
      </c>
      <c r="H72" s="284">
        <f>VLOOKUP(A72,Specifikation!A:E,5,0)/12</f>
        <v>0</v>
      </c>
    </row>
    <row r="73" spans="1:8">
      <c r="A73" s="285">
        <v>3015</v>
      </c>
      <c r="B73" s="165">
        <v>1</v>
      </c>
      <c r="C73" s="165"/>
      <c r="D73" s="165"/>
      <c r="E73" s="165"/>
      <c r="F73" s="165" t="s">
        <v>231</v>
      </c>
      <c r="G73" s="165">
        <v>201812</v>
      </c>
      <c r="H73" s="284">
        <f>VLOOKUP(A73,Specifikation!A:E,5,0)/12</f>
        <v>0</v>
      </c>
    </row>
    <row r="74" spans="1:8">
      <c r="A74" s="285">
        <v>3016</v>
      </c>
      <c r="B74" s="165">
        <v>1</v>
      </c>
      <c r="C74" s="165"/>
      <c r="D74" s="165"/>
      <c r="E74" s="165"/>
      <c r="F74" s="165" t="s">
        <v>231</v>
      </c>
      <c r="G74" s="165">
        <v>201801</v>
      </c>
      <c r="H74" s="284">
        <f>VLOOKUP(A74,Specifikation!A:E,5,0)/12</f>
        <v>0</v>
      </c>
    </row>
    <row r="75" spans="1:8">
      <c r="A75" s="285">
        <v>3016</v>
      </c>
      <c r="B75" s="165">
        <v>1</v>
      </c>
      <c r="C75" s="165"/>
      <c r="D75" s="165"/>
      <c r="E75" s="165"/>
      <c r="F75" s="165" t="s">
        <v>231</v>
      </c>
      <c r="G75" s="165">
        <v>201802</v>
      </c>
      <c r="H75" s="284">
        <f>VLOOKUP(A75,Specifikation!A:E,5,0)/12</f>
        <v>0</v>
      </c>
    </row>
    <row r="76" spans="1:8">
      <c r="A76" s="285">
        <v>3016</v>
      </c>
      <c r="B76" s="165">
        <v>1</v>
      </c>
      <c r="C76" s="165"/>
      <c r="D76" s="165"/>
      <c r="E76" s="165"/>
      <c r="F76" s="165" t="s">
        <v>231</v>
      </c>
      <c r="G76" s="165">
        <v>201803</v>
      </c>
      <c r="H76" s="284">
        <f>VLOOKUP(A76,Specifikation!A:E,5,0)/12</f>
        <v>0</v>
      </c>
    </row>
    <row r="77" spans="1:8">
      <c r="A77" s="285">
        <v>3016</v>
      </c>
      <c r="B77" s="165">
        <v>1</v>
      </c>
      <c r="C77" s="165"/>
      <c r="D77" s="165"/>
      <c r="E77" s="165"/>
      <c r="F77" s="165" t="s">
        <v>231</v>
      </c>
      <c r="G77" s="165">
        <v>201804</v>
      </c>
      <c r="H77" s="284">
        <f>VLOOKUP(A77,Specifikation!A:E,5,0)/12</f>
        <v>0</v>
      </c>
    </row>
    <row r="78" spans="1:8">
      <c r="A78" s="285">
        <v>3016</v>
      </c>
      <c r="B78" s="165">
        <v>1</v>
      </c>
      <c r="C78" s="165"/>
      <c r="D78" s="165"/>
      <c r="E78" s="165"/>
      <c r="F78" s="165" t="s">
        <v>231</v>
      </c>
      <c r="G78" s="165">
        <v>201805</v>
      </c>
      <c r="H78" s="284">
        <f>VLOOKUP(A78,Specifikation!A:E,5,0)/12</f>
        <v>0</v>
      </c>
    </row>
    <row r="79" spans="1:8">
      <c r="A79" s="285">
        <v>3016</v>
      </c>
      <c r="B79" s="165">
        <v>1</v>
      </c>
      <c r="C79" s="165"/>
      <c r="D79" s="165"/>
      <c r="E79" s="165"/>
      <c r="F79" s="165" t="s">
        <v>231</v>
      </c>
      <c r="G79" s="165">
        <v>201806</v>
      </c>
      <c r="H79" s="284">
        <f>VLOOKUP(A79,Specifikation!A:E,5,0)/12</f>
        <v>0</v>
      </c>
    </row>
    <row r="80" spans="1:8">
      <c r="A80" s="285">
        <v>3016</v>
      </c>
      <c r="B80" s="165">
        <v>1</v>
      </c>
      <c r="C80" s="165"/>
      <c r="D80" s="165"/>
      <c r="E80" s="165"/>
      <c r="F80" s="165" t="s">
        <v>231</v>
      </c>
      <c r="G80" s="165">
        <v>201807</v>
      </c>
      <c r="H80" s="284">
        <f>VLOOKUP(A80,Specifikation!A:E,5,0)/12</f>
        <v>0</v>
      </c>
    </row>
    <row r="81" spans="1:8">
      <c r="A81" s="285">
        <v>3016</v>
      </c>
      <c r="B81" s="165">
        <v>1</v>
      </c>
      <c r="C81" s="165"/>
      <c r="D81" s="165"/>
      <c r="E81" s="165"/>
      <c r="F81" s="165" t="s">
        <v>231</v>
      </c>
      <c r="G81" s="165">
        <v>201808</v>
      </c>
      <c r="H81" s="284">
        <f>VLOOKUP(A81,Specifikation!A:E,5,0)/12</f>
        <v>0</v>
      </c>
    </row>
    <row r="82" spans="1:8">
      <c r="A82" s="285">
        <v>3016</v>
      </c>
      <c r="B82" s="165">
        <v>1</v>
      </c>
      <c r="C82" s="165"/>
      <c r="D82" s="165"/>
      <c r="E82" s="165"/>
      <c r="F82" s="165" t="s">
        <v>231</v>
      </c>
      <c r="G82" s="165">
        <v>201809</v>
      </c>
      <c r="H82" s="284">
        <f>VLOOKUP(A82,Specifikation!A:E,5,0)/12</f>
        <v>0</v>
      </c>
    </row>
    <row r="83" spans="1:8">
      <c r="A83" s="285">
        <v>3016</v>
      </c>
      <c r="B83" s="165">
        <v>1</v>
      </c>
      <c r="C83" s="165"/>
      <c r="D83" s="165"/>
      <c r="E83" s="165"/>
      <c r="F83" s="165" t="s">
        <v>231</v>
      </c>
      <c r="G83" s="165">
        <v>201810</v>
      </c>
      <c r="H83" s="284">
        <f>VLOOKUP(A83,Specifikation!A:E,5,0)/12</f>
        <v>0</v>
      </c>
    </row>
    <row r="84" spans="1:8">
      <c r="A84" s="285">
        <v>3016</v>
      </c>
      <c r="B84" s="165">
        <v>1</v>
      </c>
      <c r="C84" s="165"/>
      <c r="D84" s="165"/>
      <c r="E84" s="165"/>
      <c r="F84" s="165" t="s">
        <v>231</v>
      </c>
      <c r="G84" s="165">
        <v>201811</v>
      </c>
      <c r="H84" s="284">
        <f>VLOOKUP(A84,Specifikation!A:E,5,0)/12</f>
        <v>0</v>
      </c>
    </row>
    <row r="85" spans="1:8">
      <c r="A85" s="285">
        <v>3016</v>
      </c>
      <c r="B85" s="165">
        <v>1</v>
      </c>
      <c r="C85" s="165"/>
      <c r="D85" s="165"/>
      <c r="E85" s="165"/>
      <c r="F85" s="165" t="s">
        <v>231</v>
      </c>
      <c r="G85" s="165">
        <v>201812</v>
      </c>
      <c r="H85" s="284">
        <f>VLOOKUP(A85,Specifikation!A:E,5,0)/12</f>
        <v>0</v>
      </c>
    </row>
    <row r="86" spans="1:8">
      <c r="A86" s="285">
        <v>3017</v>
      </c>
      <c r="B86" s="165">
        <v>1</v>
      </c>
      <c r="C86" s="165"/>
      <c r="D86" s="165"/>
      <c r="E86" s="165"/>
      <c r="F86" s="165" t="s">
        <v>231</v>
      </c>
      <c r="G86" s="165">
        <v>201801</v>
      </c>
      <c r="H86" s="284">
        <f>VLOOKUP(A86,Specifikation!A:E,5,0)/12</f>
        <v>44916.666666666664</v>
      </c>
    </row>
    <row r="87" spans="1:8">
      <c r="A87" s="285">
        <v>3017</v>
      </c>
      <c r="B87" s="165">
        <v>1</v>
      </c>
      <c r="C87" s="165"/>
      <c r="D87" s="165"/>
      <c r="E87" s="165"/>
      <c r="F87" s="165" t="s">
        <v>231</v>
      </c>
      <c r="G87" s="165">
        <v>201802</v>
      </c>
      <c r="H87" s="284">
        <f>VLOOKUP(A87,Specifikation!A:E,5,0)/12</f>
        <v>44916.666666666664</v>
      </c>
    </row>
    <row r="88" spans="1:8">
      <c r="A88" s="285">
        <v>3017</v>
      </c>
      <c r="B88" s="165">
        <v>1</v>
      </c>
      <c r="C88" s="165"/>
      <c r="D88" s="165"/>
      <c r="E88" s="165"/>
      <c r="F88" s="165" t="s">
        <v>231</v>
      </c>
      <c r="G88" s="165">
        <v>201803</v>
      </c>
      <c r="H88" s="284">
        <f>VLOOKUP(A88,Specifikation!A:E,5,0)/12</f>
        <v>44916.666666666664</v>
      </c>
    </row>
    <row r="89" spans="1:8">
      <c r="A89" s="285">
        <v>3017</v>
      </c>
      <c r="B89" s="165">
        <v>1</v>
      </c>
      <c r="C89" s="165"/>
      <c r="D89" s="165"/>
      <c r="E89" s="165"/>
      <c r="F89" s="165" t="s">
        <v>231</v>
      </c>
      <c r="G89" s="165">
        <v>201804</v>
      </c>
      <c r="H89" s="284">
        <f>VLOOKUP(A89,Specifikation!A:E,5,0)/12</f>
        <v>44916.666666666664</v>
      </c>
    </row>
    <row r="90" spans="1:8">
      <c r="A90" s="285">
        <v>3017</v>
      </c>
      <c r="B90" s="165">
        <v>1</v>
      </c>
      <c r="C90" s="165"/>
      <c r="D90" s="165"/>
      <c r="E90" s="165"/>
      <c r="F90" s="165" t="s">
        <v>231</v>
      </c>
      <c r="G90" s="165">
        <v>201805</v>
      </c>
      <c r="H90" s="284">
        <f>VLOOKUP(A90,Specifikation!A:E,5,0)/12</f>
        <v>44916.666666666664</v>
      </c>
    </row>
    <row r="91" spans="1:8">
      <c r="A91" s="285">
        <v>3017</v>
      </c>
      <c r="B91" s="165">
        <v>1</v>
      </c>
      <c r="C91" s="165"/>
      <c r="D91" s="165"/>
      <c r="E91" s="165"/>
      <c r="F91" s="165" t="s">
        <v>231</v>
      </c>
      <c r="G91" s="165">
        <v>201806</v>
      </c>
      <c r="H91" s="284">
        <f>VLOOKUP(A91,Specifikation!A:E,5,0)/12</f>
        <v>44916.666666666664</v>
      </c>
    </row>
    <row r="92" spans="1:8">
      <c r="A92" s="285">
        <v>3017</v>
      </c>
      <c r="B92" s="165">
        <v>1</v>
      </c>
      <c r="C92" s="165"/>
      <c r="D92" s="165"/>
      <c r="E92" s="165"/>
      <c r="F92" s="165" t="s">
        <v>231</v>
      </c>
      <c r="G92" s="165">
        <v>201807</v>
      </c>
      <c r="H92" s="284">
        <f>VLOOKUP(A92,Specifikation!A:E,5,0)/12</f>
        <v>44916.666666666664</v>
      </c>
    </row>
    <row r="93" spans="1:8">
      <c r="A93" s="285">
        <v>3017</v>
      </c>
      <c r="B93" s="165">
        <v>1</v>
      </c>
      <c r="C93" s="165"/>
      <c r="D93" s="165"/>
      <c r="E93" s="165"/>
      <c r="F93" s="165" t="s">
        <v>231</v>
      </c>
      <c r="G93" s="165">
        <v>201808</v>
      </c>
      <c r="H93" s="284">
        <f>VLOOKUP(A93,Specifikation!A:E,5,0)/12</f>
        <v>44916.666666666664</v>
      </c>
    </row>
    <row r="94" spans="1:8">
      <c r="A94" s="285">
        <v>3017</v>
      </c>
      <c r="B94" s="165">
        <v>1</v>
      </c>
      <c r="C94" s="165"/>
      <c r="D94" s="165"/>
      <c r="E94" s="165"/>
      <c r="F94" s="165" t="s">
        <v>231</v>
      </c>
      <c r="G94" s="165">
        <v>201809</v>
      </c>
      <c r="H94" s="284">
        <f>VLOOKUP(A94,Specifikation!A:E,5,0)/12</f>
        <v>44916.666666666664</v>
      </c>
    </row>
    <row r="95" spans="1:8">
      <c r="A95" s="285">
        <v>3017</v>
      </c>
      <c r="B95" s="165">
        <v>1</v>
      </c>
      <c r="C95" s="165"/>
      <c r="D95" s="165"/>
      <c r="E95" s="165"/>
      <c r="F95" s="165" t="s">
        <v>231</v>
      </c>
      <c r="G95" s="165">
        <v>201810</v>
      </c>
      <c r="H95" s="284">
        <f>VLOOKUP(A95,Specifikation!A:E,5,0)/12</f>
        <v>44916.666666666664</v>
      </c>
    </row>
    <row r="96" spans="1:8">
      <c r="A96" s="285">
        <v>3017</v>
      </c>
      <c r="B96" s="165">
        <v>1</v>
      </c>
      <c r="C96" s="165"/>
      <c r="D96" s="165"/>
      <c r="E96" s="165"/>
      <c r="F96" s="165" t="s">
        <v>231</v>
      </c>
      <c r="G96" s="165">
        <v>201811</v>
      </c>
      <c r="H96" s="284">
        <f>VLOOKUP(A96,Specifikation!A:E,5,0)/12</f>
        <v>44916.666666666664</v>
      </c>
    </row>
    <row r="97" spans="1:8">
      <c r="A97" s="285">
        <v>3017</v>
      </c>
      <c r="B97" s="165">
        <v>1</v>
      </c>
      <c r="C97" s="165"/>
      <c r="D97" s="165"/>
      <c r="E97" s="165"/>
      <c r="F97" s="165" t="s">
        <v>231</v>
      </c>
      <c r="G97" s="165">
        <v>201812</v>
      </c>
      <c r="H97" s="284">
        <f>VLOOKUP(A97,Specifikation!A:E,5,0)/12</f>
        <v>44916.666666666664</v>
      </c>
    </row>
    <row r="98" spans="1:8">
      <c r="A98" s="285">
        <v>3018</v>
      </c>
      <c r="B98" s="165">
        <v>1</v>
      </c>
      <c r="C98" s="165"/>
      <c r="D98" s="165"/>
      <c r="E98" s="165"/>
      <c r="F98" s="165" t="s">
        <v>231</v>
      </c>
      <c r="G98" s="165">
        <v>201801</v>
      </c>
      <c r="H98" s="284">
        <f>VLOOKUP(A98,Specifikation!A:E,5,0)/12</f>
        <v>0</v>
      </c>
    </row>
    <row r="99" spans="1:8">
      <c r="A99" s="285">
        <v>3018</v>
      </c>
      <c r="B99" s="165">
        <v>1</v>
      </c>
      <c r="C99" s="165"/>
      <c r="D99" s="165"/>
      <c r="E99" s="165"/>
      <c r="F99" s="165" t="s">
        <v>231</v>
      </c>
      <c r="G99" s="165">
        <v>201802</v>
      </c>
      <c r="H99" s="284">
        <f>VLOOKUP(A99,Specifikation!A:E,5,0)/12</f>
        <v>0</v>
      </c>
    </row>
    <row r="100" spans="1:8">
      <c r="A100" s="285">
        <v>3018</v>
      </c>
      <c r="B100" s="165">
        <v>1</v>
      </c>
      <c r="C100" s="165"/>
      <c r="D100" s="165"/>
      <c r="E100" s="165"/>
      <c r="F100" s="165" t="s">
        <v>231</v>
      </c>
      <c r="G100" s="165">
        <v>201803</v>
      </c>
      <c r="H100" s="284">
        <f>VLOOKUP(A100,Specifikation!A:E,5,0)/12</f>
        <v>0</v>
      </c>
    </row>
    <row r="101" spans="1:8">
      <c r="A101" s="285">
        <v>3018</v>
      </c>
      <c r="B101" s="165">
        <v>1</v>
      </c>
      <c r="C101" s="165"/>
      <c r="D101" s="165"/>
      <c r="E101" s="165"/>
      <c r="F101" s="165" t="s">
        <v>231</v>
      </c>
      <c r="G101" s="165">
        <v>201804</v>
      </c>
      <c r="H101" s="284">
        <f>VLOOKUP(A101,Specifikation!A:E,5,0)/12</f>
        <v>0</v>
      </c>
    </row>
    <row r="102" spans="1:8">
      <c r="A102" s="285">
        <v>3018</v>
      </c>
      <c r="B102" s="165">
        <v>1</v>
      </c>
      <c r="C102" s="165"/>
      <c r="D102" s="165"/>
      <c r="E102" s="165"/>
      <c r="F102" s="165" t="s">
        <v>231</v>
      </c>
      <c r="G102" s="165">
        <v>201805</v>
      </c>
      <c r="H102" s="284">
        <f>VLOOKUP(A102,Specifikation!A:E,5,0)/12</f>
        <v>0</v>
      </c>
    </row>
    <row r="103" spans="1:8">
      <c r="A103" s="285">
        <v>3018</v>
      </c>
      <c r="B103" s="165">
        <v>1</v>
      </c>
      <c r="C103" s="165"/>
      <c r="D103" s="165"/>
      <c r="E103" s="165"/>
      <c r="F103" s="165" t="s">
        <v>231</v>
      </c>
      <c r="G103" s="165">
        <v>201806</v>
      </c>
      <c r="H103" s="284">
        <f>VLOOKUP(A103,Specifikation!A:E,5,0)/12</f>
        <v>0</v>
      </c>
    </row>
    <row r="104" spans="1:8">
      <c r="A104" s="285">
        <v>3018</v>
      </c>
      <c r="B104" s="165">
        <v>1</v>
      </c>
      <c r="C104" s="165"/>
      <c r="D104" s="165"/>
      <c r="E104" s="165"/>
      <c r="F104" s="165" t="s">
        <v>231</v>
      </c>
      <c r="G104" s="165">
        <v>201807</v>
      </c>
      <c r="H104" s="284">
        <f>VLOOKUP(A104,Specifikation!A:E,5,0)/12</f>
        <v>0</v>
      </c>
    </row>
    <row r="105" spans="1:8">
      <c r="A105" s="285">
        <v>3018</v>
      </c>
      <c r="B105" s="165">
        <v>1</v>
      </c>
      <c r="C105" s="165"/>
      <c r="D105" s="165"/>
      <c r="E105" s="165"/>
      <c r="F105" s="165" t="s">
        <v>231</v>
      </c>
      <c r="G105" s="165">
        <v>201808</v>
      </c>
      <c r="H105" s="284">
        <f>VLOOKUP(A105,Specifikation!A:E,5,0)/12</f>
        <v>0</v>
      </c>
    </row>
    <row r="106" spans="1:8">
      <c r="A106" s="285">
        <v>3018</v>
      </c>
      <c r="B106" s="165">
        <v>1</v>
      </c>
      <c r="C106" s="165"/>
      <c r="D106" s="165"/>
      <c r="E106" s="165"/>
      <c r="F106" s="165" t="s">
        <v>231</v>
      </c>
      <c r="G106" s="165">
        <v>201809</v>
      </c>
      <c r="H106" s="284">
        <f>VLOOKUP(A106,Specifikation!A:E,5,0)/12</f>
        <v>0</v>
      </c>
    </row>
    <row r="107" spans="1:8">
      <c r="A107" s="285">
        <v>3018</v>
      </c>
      <c r="B107" s="165">
        <v>1</v>
      </c>
      <c r="C107" s="165"/>
      <c r="D107" s="165"/>
      <c r="E107" s="165"/>
      <c r="F107" s="165" t="s">
        <v>231</v>
      </c>
      <c r="G107" s="165">
        <v>201810</v>
      </c>
      <c r="H107" s="284">
        <f>VLOOKUP(A107,Specifikation!A:E,5,0)/12</f>
        <v>0</v>
      </c>
    </row>
    <row r="108" spans="1:8">
      <c r="A108" s="285">
        <v>3018</v>
      </c>
      <c r="B108" s="165">
        <v>1</v>
      </c>
      <c r="C108" s="165"/>
      <c r="D108" s="165"/>
      <c r="E108" s="165"/>
      <c r="F108" s="165" t="s">
        <v>231</v>
      </c>
      <c r="G108" s="165">
        <v>201811</v>
      </c>
      <c r="H108" s="284">
        <f>VLOOKUP(A108,Specifikation!A:E,5,0)/12</f>
        <v>0</v>
      </c>
    </row>
    <row r="109" spans="1:8">
      <c r="A109" s="285">
        <v>3018</v>
      </c>
      <c r="B109" s="165">
        <v>1</v>
      </c>
      <c r="C109" s="165"/>
      <c r="D109" s="165"/>
      <c r="E109" s="165"/>
      <c r="F109" s="165" t="s">
        <v>231</v>
      </c>
      <c r="G109" s="165">
        <v>201812</v>
      </c>
      <c r="H109" s="284">
        <f>VLOOKUP(A109,Specifikation!A:E,5,0)/12</f>
        <v>0</v>
      </c>
    </row>
    <row r="110" spans="1:8">
      <c r="A110" s="285">
        <v>3019</v>
      </c>
      <c r="B110" s="165">
        <v>1</v>
      </c>
      <c r="C110" s="165"/>
      <c r="D110" s="165"/>
      <c r="E110" s="165"/>
      <c r="F110" s="165" t="s">
        <v>231</v>
      </c>
      <c r="G110" s="165">
        <v>201801</v>
      </c>
      <c r="H110" s="284">
        <f>VLOOKUP(A110,Specifikation!A:E,5,0)/12</f>
        <v>8.3333333333333339E-4</v>
      </c>
    </row>
    <row r="111" spans="1:8">
      <c r="A111" s="285">
        <v>3019</v>
      </c>
      <c r="B111" s="165">
        <v>1</v>
      </c>
      <c r="C111" s="165"/>
      <c r="D111" s="165"/>
      <c r="E111" s="165"/>
      <c r="F111" s="165" t="s">
        <v>231</v>
      </c>
      <c r="G111" s="165">
        <v>201802</v>
      </c>
      <c r="H111" s="284">
        <f>VLOOKUP(A111,Specifikation!A:E,5,0)/12</f>
        <v>8.3333333333333339E-4</v>
      </c>
    </row>
    <row r="112" spans="1:8">
      <c r="A112" s="285">
        <v>3019</v>
      </c>
      <c r="B112" s="165">
        <v>1</v>
      </c>
      <c r="C112" s="165"/>
      <c r="D112" s="165"/>
      <c r="E112" s="165"/>
      <c r="F112" s="165" t="s">
        <v>231</v>
      </c>
      <c r="G112" s="165">
        <v>201803</v>
      </c>
      <c r="H112" s="284">
        <f>VLOOKUP(A112,Specifikation!A:E,5,0)/12</f>
        <v>8.3333333333333339E-4</v>
      </c>
    </row>
    <row r="113" spans="1:8">
      <c r="A113" s="285">
        <v>3019</v>
      </c>
      <c r="B113" s="165">
        <v>1</v>
      </c>
      <c r="C113" s="165"/>
      <c r="D113" s="165"/>
      <c r="E113" s="165"/>
      <c r="F113" s="165" t="s">
        <v>231</v>
      </c>
      <c r="G113" s="165">
        <v>201804</v>
      </c>
      <c r="H113" s="284">
        <f>VLOOKUP(A113,Specifikation!A:E,5,0)/12</f>
        <v>8.3333333333333339E-4</v>
      </c>
    </row>
    <row r="114" spans="1:8">
      <c r="A114" s="285">
        <v>3019</v>
      </c>
      <c r="B114" s="165">
        <v>1</v>
      </c>
      <c r="C114" s="165"/>
      <c r="D114" s="165"/>
      <c r="E114" s="165"/>
      <c r="F114" s="165" t="s">
        <v>231</v>
      </c>
      <c r="G114" s="165">
        <v>201805</v>
      </c>
      <c r="H114" s="284">
        <f>VLOOKUP(A114,Specifikation!A:E,5,0)/12</f>
        <v>8.3333333333333339E-4</v>
      </c>
    </row>
    <row r="115" spans="1:8">
      <c r="A115" s="285">
        <v>3019</v>
      </c>
      <c r="B115" s="165">
        <v>1</v>
      </c>
      <c r="C115" s="165"/>
      <c r="D115" s="165"/>
      <c r="E115" s="165"/>
      <c r="F115" s="165" t="s">
        <v>231</v>
      </c>
      <c r="G115" s="165">
        <v>201806</v>
      </c>
      <c r="H115" s="284">
        <f>VLOOKUP(A115,Specifikation!A:E,5,0)/12</f>
        <v>8.3333333333333339E-4</v>
      </c>
    </row>
    <row r="116" spans="1:8">
      <c r="A116" s="285">
        <v>3019</v>
      </c>
      <c r="B116" s="165">
        <v>1</v>
      </c>
      <c r="C116" s="165"/>
      <c r="D116" s="165"/>
      <c r="E116" s="165"/>
      <c r="F116" s="165" t="s">
        <v>231</v>
      </c>
      <c r="G116" s="165">
        <v>201807</v>
      </c>
      <c r="H116" s="284">
        <f>VLOOKUP(A116,Specifikation!A:E,5,0)/12</f>
        <v>8.3333333333333339E-4</v>
      </c>
    </row>
    <row r="117" spans="1:8">
      <c r="A117" s="285">
        <v>3019</v>
      </c>
      <c r="B117" s="165">
        <v>1</v>
      </c>
      <c r="C117" s="165"/>
      <c r="D117" s="165"/>
      <c r="E117" s="165"/>
      <c r="F117" s="165" t="s">
        <v>231</v>
      </c>
      <c r="G117" s="165">
        <v>201808</v>
      </c>
      <c r="H117" s="284">
        <f>VLOOKUP(A117,Specifikation!A:E,5,0)/12</f>
        <v>8.3333333333333339E-4</v>
      </c>
    </row>
    <row r="118" spans="1:8">
      <c r="A118" s="285">
        <v>3019</v>
      </c>
      <c r="B118" s="165">
        <v>1</v>
      </c>
      <c r="C118" s="165"/>
      <c r="D118" s="165"/>
      <c r="E118" s="165"/>
      <c r="F118" s="165" t="s">
        <v>231</v>
      </c>
      <c r="G118" s="165">
        <v>201809</v>
      </c>
      <c r="H118" s="284">
        <f>VLOOKUP(A118,Specifikation!A:E,5,0)/12</f>
        <v>8.3333333333333339E-4</v>
      </c>
    </row>
    <row r="119" spans="1:8">
      <c r="A119" s="285">
        <v>3019</v>
      </c>
      <c r="B119" s="165">
        <v>1</v>
      </c>
      <c r="C119" s="165"/>
      <c r="D119" s="165"/>
      <c r="E119" s="165"/>
      <c r="F119" s="165" t="s">
        <v>231</v>
      </c>
      <c r="G119" s="165">
        <v>201810</v>
      </c>
      <c r="H119" s="284">
        <f>VLOOKUP(A119,Specifikation!A:E,5,0)/12</f>
        <v>8.3333333333333339E-4</v>
      </c>
    </row>
    <row r="120" spans="1:8">
      <c r="A120" s="285">
        <v>3019</v>
      </c>
      <c r="B120" s="165">
        <v>1</v>
      </c>
      <c r="C120" s="165"/>
      <c r="D120" s="165"/>
      <c r="E120" s="165"/>
      <c r="F120" s="165" t="s">
        <v>231</v>
      </c>
      <c r="G120" s="165">
        <v>201811</v>
      </c>
      <c r="H120" s="284">
        <f>VLOOKUP(A120,Specifikation!A:E,5,0)/12</f>
        <v>8.3333333333333339E-4</v>
      </c>
    </row>
    <row r="121" spans="1:8">
      <c r="A121" s="285">
        <v>3019</v>
      </c>
      <c r="B121" s="165">
        <v>1</v>
      </c>
      <c r="C121" s="165"/>
      <c r="D121" s="165"/>
      <c r="E121" s="165"/>
      <c r="F121" s="165" t="s">
        <v>231</v>
      </c>
      <c r="G121" s="165">
        <v>201812</v>
      </c>
      <c r="H121" s="284">
        <f>VLOOKUP(A121,Specifikation!A:E,5,0)/12</f>
        <v>8.3333333333333339E-4</v>
      </c>
    </row>
    <row r="122" spans="1:8">
      <c r="A122" s="285">
        <v>3021</v>
      </c>
      <c r="B122" s="165">
        <v>1</v>
      </c>
      <c r="C122" s="165"/>
      <c r="D122" s="165"/>
      <c r="E122" s="165"/>
      <c r="F122" s="165" t="s">
        <v>231</v>
      </c>
      <c r="G122" s="165">
        <v>201801</v>
      </c>
      <c r="H122" s="284">
        <f>VLOOKUP(A122,Specifikation!A:E,5,0)/12</f>
        <v>940916.66666666663</v>
      </c>
    </row>
    <row r="123" spans="1:8">
      <c r="A123" s="285">
        <v>3021</v>
      </c>
      <c r="B123" s="165">
        <v>1</v>
      </c>
      <c r="C123" s="165"/>
      <c r="D123" s="165"/>
      <c r="E123" s="165"/>
      <c r="F123" s="165" t="s">
        <v>231</v>
      </c>
      <c r="G123" s="165">
        <v>201802</v>
      </c>
      <c r="H123" s="284">
        <f>VLOOKUP(A123,Specifikation!A:E,5,0)/12</f>
        <v>940916.66666666663</v>
      </c>
    </row>
    <row r="124" spans="1:8">
      <c r="A124" s="285">
        <v>3021</v>
      </c>
      <c r="B124" s="165">
        <v>1</v>
      </c>
      <c r="C124" s="165"/>
      <c r="D124" s="165"/>
      <c r="E124" s="165"/>
      <c r="F124" s="165" t="s">
        <v>231</v>
      </c>
      <c r="G124" s="165">
        <v>201803</v>
      </c>
      <c r="H124" s="284">
        <f>VLOOKUP(A124,Specifikation!A:E,5,0)/12</f>
        <v>940916.66666666663</v>
      </c>
    </row>
    <row r="125" spans="1:8">
      <c r="A125" s="285">
        <v>3021</v>
      </c>
      <c r="B125" s="165">
        <v>1</v>
      </c>
      <c r="C125" s="165"/>
      <c r="D125" s="165"/>
      <c r="E125" s="165"/>
      <c r="F125" s="165" t="s">
        <v>231</v>
      </c>
      <c r="G125" s="165">
        <v>201804</v>
      </c>
      <c r="H125" s="284">
        <f>VLOOKUP(A125,Specifikation!A:E,5,0)/12</f>
        <v>940916.66666666663</v>
      </c>
    </row>
    <row r="126" spans="1:8">
      <c r="A126" s="285">
        <v>3021</v>
      </c>
      <c r="B126" s="165">
        <v>1</v>
      </c>
      <c r="C126" s="165"/>
      <c r="D126" s="165"/>
      <c r="E126" s="165"/>
      <c r="F126" s="165" t="s">
        <v>231</v>
      </c>
      <c r="G126" s="165">
        <v>201805</v>
      </c>
      <c r="H126" s="284">
        <f>VLOOKUP(A126,Specifikation!A:E,5,0)/12</f>
        <v>940916.66666666663</v>
      </c>
    </row>
    <row r="127" spans="1:8">
      <c r="A127" s="285">
        <v>3021</v>
      </c>
      <c r="B127" s="165">
        <v>1</v>
      </c>
      <c r="C127" s="165"/>
      <c r="D127" s="165"/>
      <c r="E127" s="165"/>
      <c r="F127" s="165" t="s">
        <v>231</v>
      </c>
      <c r="G127" s="165">
        <v>201806</v>
      </c>
      <c r="H127" s="284">
        <f>VLOOKUP(A127,Specifikation!A:E,5,0)/12</f>
        <v>940916.66666666663</v>
      </c>
    </row>
    <row r="128" spans="1:8">
      <c r="A128" s="285">
        <v>3021</v>
      </c>
      <c r="B128" s="165">
        <v>1</v>
      </c>
      <c r="C128" s="165"/>
      <c r="D128" s="165"/>
      <c r="E128" s="165"/>
      <c r="F128" s="165" t="s">
        <v>231</v>
      </c>
      <c r="G128" s="165">
        <v>201807</v>
      </c>
      <c r="H128" s="284">
        <f>VLOOKUP(A128,Specifikation!A:E,5,0)/12</f>
        <v>940916.66666666663</v>
      </c>
    </row>
    <row r="129" spans="1:8">
      <c r="A129" s="285">
        <v>3021</v>
      </c>
      <c r="B129" s="165">
        <v>1</v>
      </c>
      <c r="C129" s="165"/>
      <c r="D129" s="165"/>
      <c r="E129" s="165"/>
      <c r="F129" s="165" t="s">
        <v>231</v>
      </c>
      <c r="G129" s="165">
        <v>201808</v>
      </c>
      <c r="H129" s="284">
        <f>VLOOKUP(A129,Specifikation!A:E,5,0)/12</f>
        <v>940916.66666666663</v>
      </c>
    </row>
    <row r="130" spans="1:8">
      <c r="A130" s="285">
        <v>3021</v>
      </c>
      <c r="B130" s="165">
        <v>1</v>
      </c>
      <c r="C130" s="165"/>
      <c r="D130" s="165"/>
      <c r="E130" s="165"/>
      <c r="F130" s="165" t="s">
        <v>231</v>
      </c>
      <c r="G130" s="165">
        <v>201809</v>
      </c>
      <c r="H130" s="284">
        <f>VLOOKUP(A130,Specifikation!A:E,5,0)/12</f>
        <v>940916.66666666663</v>
      </c>
    </row>
    <row r="131" spans="1:8">
      <c r="A131" s="285">
        <v>3021</v>
      </c>
      <c r="B131" s="165">
        <v>1</v>
      </c>
      <c r="C131" s="165"/>
      <c r="D131" s="165"/>
      <c r="E131" s="165"/>
      <c r="F131" s="165" t="s">
        <v>231</v>
      </c>
      <c r="G131" s="165">
        <v>201810</v>
      </c>
      <c r="H131" s="284">
        <f>VLOOKUP(A131,Specifikation!A:E,5,0)/12</f>
        <v>940916.66666666663</v>
      </c>
    </row>
    <row r="132" spans="1:8">
      <c r="A132" s="285">
        <v>3021</v>
      </c>
      <c r="B132" s="165">
        <v>1</v>
      </c>
      <c r="C132" s="165"/>
      <c r="D132" s="165"/>
      <c r="E132" s="165"/>
      <c r="F132" s="165" t="s">
        <v>231</v>
      </c>
      <c r="G132" s="165">
        <v>201811</v>
      </c>
      <c r="H132" s="284">
        <f>VLOOKUP(A132,Specifikation!A:E,5,0)/12</f>
        <v>940916.66666666663</v>
      </c>
    </row>
    <row r="133" spans="1:8">
      <c r="A133" s="285">
        <v>3021</v>
      </c>
      <c r="B133" s="165">
        <v>1</v>
      </c>
      <c r="C133" s="165"/>
      <c r="D133" s="165"/>
      <c r="E133" s="165"/>
      <c r="F133" s="165" t="s">
        <v>231</v>
      </c>
      <c r="G133" s="165">
        <v>201812</v>
      </c>
      <c r="H133" s="284">
        <f>VLOOKUP(A133,Specifikation!A:E,5,0)/12</f>
        <v>940916.66666666663</v>
      </c>
    </row>
    <row r="134" spans="1:8">
      <c r="A134" s="285">
        <v>3022</v>
      </c>
      <c r="B134" s="165">
        <v>1</v>
      </c>
      <c r="C134" s="165"/>
      <c r="D134" s="165"/>
      <c r="E134" s="165"/>
      <c r="F134" s="165" t="s">
        <v>231</v>
      </c>
      <c r="G134" s="165">
        <v>201801</v>
      </c>
      <c r="H134" s="284">
        <f>VLOOKUP(A134,Specifikation!A:E,5,0)/12</f>
        <v>0</v>
      </c>
    </row>
    <row r="135" spans="1:8">
      <c r="A135" s="285">
        <v>3022</v>
      </c>
      <c r="B135" s="165">
        <v>1</v>
      </c>
      <c r="C135" s="165"/>
      <c r="D135" s="165"/>
      <c r="E135" s="165"/>
      <c r="F135" s="165" t="s">
        <v>231</v>
      </c>
      <c r="G135" s="165">
        <v>201802</v>
      </c>
      <c r="H135" s="284">
        <f>VLOOKUP(A135,Specifikation!A:E,5,0)/12</f>
        <v>0</v>
      </c>
    </row>
    <row r="136" spans="1:8">
      <c r="A136" s="285">
        <v>3022</v>
      </c>
      <c r="B136" s="165">
        <v>1</v>
      </c>
      <c r="C136" s="165"/>
      <c r="D136" s="165"/>
      <c r="E136" s="165"/>
      <c r="F136" s="165" t="s">
        <v>231</v>
      </c>
      <c r="G136" s="165">
        <v>201803</v>
      </c>
      <c r="H136" s="284">
        <f>VLOOKUP(A136,Specifikation!A:E,5,0)/12</f>
        <v>0</v>
      </c>
    </row>
    <row r="137" spans="1:8">
      <c r="A137" s="285">
        <v>3022</v>
      </c>
      <c r="B137" s="165">
        <v>1</v>
      </c>
      <c r="C137" s="165"/>
      <c r="D137" s="165"/>
      <c r="E137" s="165"/>
      <c r="F137" s="165" t="s">
        <v>231</v>
      </c>
      <c r="G137" s="165">
        <v>201804</v>
      </c>
      <c r="H137" s="284">
        <f>VLOOKUP(A137,Specifikation!A:E,5,0)/12</f>
        <v>0</v>
      </c>
    </row>
    <row r="138" spans="1:8">
      <c r="A138" s="285">
        <v>3022</v>
      </c>
      <c r="B138" s="165">
        <v>1</v>
      </c>
      <c r="C138" s="165"/>
      <c r="D138" s="165"/>
      <c r="E138" s="165"/>
      <c r="F138" s="165" t="s">
        <v>231</v>
      </c>
      <c r="G138" s="165">
        <v>201805</v>
      </c>
      <c r="H138" s="284">
        <f>VLOOKUP(A138,Specifikation!A:E,5,0)/12</f>
        <v>0</v>
      </c>
    </row>
    <row r="139" spans="1:8">
      <c r="A139" s="285">
        <v>3022</v>
      </c>
      <c r="B139" s="165">
        <v>1</v>
      </c>
      <c r="C139" s="165"/>
      <c r="D139" s="165"/>
      <c r="E139" s="165"/>
      <c r="F139" s="165" t="s">
        <v>231</v>
      </c>
      <c r="G139" s="165">
        <v>201806</v>
      </c>
      <c r="H139" s="284">
        <f>VLOOKUP(A139,Specifikation!A:E,5,0)/12</f>
        <v>0</v>
      </c>
    </row>
    <row r="140" spans="1:8">
      <c r="A140" s="285">
        <v>3022</v>
      </c>
      <c r="B140" s="165">
        <v>1</v>
      </c>
      <c r="C140" s="165"/>
      <c r="D140" s="165"/>
      <c r="E140" s="165"/>
      <c r="F140" s="165" t="s">
        <v>231</v>
      </c>
      <c r="G140" s="165">
        <v>201807</v>
      </c>
      <c r="H140" s="284">
        <f>VLOOKUP(A140,Specifikation!A:E,5,0)/12</f>
        <v>0</v>
      </c>
    </row>
    <row r="141" spans="1:8">
      <c r="A141" s="285">
        <v>3022</v>
      </c>
      <c r="B141" s="165">
        <v>1</v>
      </c>
      <c r="C141" s="165"/>
      <c r="D141" s="165"/>
      <c r="E141" s="165"/>
      <c r="F141" s="165" t="s">
        <v>231</v>
      </c>
      <c r="G141" s="165">
        <v>201808</v>
      </c>
      <c r="H141" s="284">
        <f>VLOOKUP(A141,Specifikation!A:E,5,0)/12</f>
        <v>0</v>
      </c>
    </row>
    <row r="142" spans="1:8">
      <c r="A142" s="285">
        <v>3022</v>
      </c>
      <c r="B142" s="165">
        <v>1</v>
      </c>
      <c r="C142" s="165"/>
      <c r="D142" s="165"/>
      <c r="E142" s="165"/>
      <c r="F142" s="165" t="s">
        <v>231</v>
      </c>
      <c r="G142" s="165">
        <v>201809</v>
      </c>
      <c r="H142" s="284">
        <f>VLOOKUP(A142,Specifikation!A:E,5,0)/12</f>
        <v>0</v>
      </c>
    </row>
    <row r="143" spans="1:8">
      <c r="A143" s="285">
        <v>3022</v>
      </c>
      <c r="B143" s="165">
        <v>1</v>
      </c>
      <c r="C143" s="165"/>
      <c r="D143" s="165"/>
      <c r="E143" s="165"/>
      <c r="F143" s="165" t="s">
        <v>231</v>
      </c>
      <c r="G143" s="165">
        <v>201810</v>
      </c>
      <c r="H143" s="284">
        <f>VLOOKUP(A143,Specifikation!A:E,5,0)/12</f>
        <v>0</v>
      </c>
    </row>
    <row r="144" spans="1:8">
      <c r="A144" s="285">
        <v>3022</v>
      </c>
      <c r="B144" s="165">
        <v>1</v>
      </c>
      <c r="C144" s="165"/>
      <c r="D144" s="165"/>
      <c r="E144" s="165"/>
      <c r="F144" s="165" t="s">
        <v>231</v>
      </c>
      <c r="G144" s="165">
        <v>201811</v>
      </c>
      <c r="H144" s="284">
        <f>VLOOKUP(A144,Specifikation!A:E,5,0)/12</f>
        <v>0</v>
      </c>
    </row>
    <row r="145" spans="1:8">
      <c r="A145" s="285">
        <v>3022</v>
      </c>
      <c r="B145" s="165">
        <v>1</v>
      </c>
      <c r="C145" s="165"/>
      <c r="D145" s="165"/>
      <c r="E145" s="165"/>
      <c r="F145" s="165" t="s">
        <v>231</v>
      </c>
      <c r="G145" s="165">
        <v>201812</v>
      </c>
      <c r="H145" s="284">
        <f>VLOOKUP(A145,Specifikation!A:E,5,0)/12</f>
        <v>0</v>
      </c>
    </row>
    <row r="146" spans="1:8">
      <c r="A146" s="285">
        <v>3023</v>
      </c>
      <c r="B146" s="165">
        <v>1</v>
      </c>
      <c r="C146" s="165"/>
      <c r="D146" s="165"/>
      <c r="E146" s="165"/>
      <c r="F146" s="165" t="s">
        <v>231</v>
      </c>
      <c r="G146" s="165">
        <v>201801</v>
      </c>
      <c r="H146" s="284">
        <f>VLOOKUP(A146,Specifikation!A:E,5,0)/12</f>
        <v>0</v>
      </c>
    </row>
    <row r="147" spans="1:8">
      <c r="A147" s="285">
        <v>3023</v>
      </c>
      <c r="B147" s="165">
        <v>1</v>
      </c>
      <c r="C147" s="165"/>
      <c r="D147" s="165"/>
      <c r="E147" s="165"/>
      <c r="F147" s="165" t="s">
        <v>231</v>
      </c>
      <c r="G147" s="165">
        <v>201802</v>
      </c>
      <c r="H147" s="284">
        <f>VLOOKUP(A147,Specifikation!A:E,5,0)/12</f>
        <v>0</v>
      </c>
    </row>
    <row r="148" spans="1:8">
      <c r="A148" s="285">
        <v>3023</v>
      </c>
      <c r="B148" s="165">
        <v>1</v>
      </c>
      <c r="C148" s="165"/>
      <c r="D148" s="165"/>
      <c r="E148" s="165"/>
      <c r="F148" s="165" t="s">
        <v>231</v>
      </c>
      <c r="G148" s="165">
        <v>201803</v>
      </c>
      <c r="H148" s="284">
        <f>VLOOKUP(A148,Specifikation!A:E,5,0)/12</f>
        <v>0</v>
      </c>
    </row>
    <row r="149" spans="1:8">
      <c r="A149" s="285">
        <v>3023</v>
      </c>
      <c r="B149" s="165">
        <v>1</v>
      </c>
      <c r="C149" s="165"/>
      <c r="D149" s="165"/>
      <c r="E149" s="165"/>
      <c r="F149" s="165" t="s">
        <v>231</v>
      </c>
      <c r="G149" s="165">
        <v>201804</v>
      </c>
      <c r="H149" s="284">
        <f>VLOOKUP(A149,Specifikation!A:E,5,0)/12</f>
        <v>0</v>
      </c>
    </row>
    <row r="150" spans="1:8">
      <c r="A150" s="285">
        <v>3023</v>
      </c>
      <c r="B150" s="165">
        <v>1</v>
      </c>
      <c r="C150" s="165"/>
      <c r="D150" s="165"/>
      <c r="E150" s="165"/>
      <c r="F150" s="165" t="s">
        <v>231</v>
      </c>
      <c r="G150" s="165">
        <v>201805</v>
      </c>
      <c r="H150" s="284">
        <f>VLOOKUP(A150,Specifikation!A:E,5,0)/12</f>
        <v>0</v>
      </c>
    </row>
    <row r="151" spans="1:8">
      <c r="A151" s="285">
        <v>3023</v>
      </c>
      <c r="B151" s="165">
        <v>1</v>
      </c>
      <c r="C151" s="165"/>
      <c r="D151" s="165"/>
      <c r="E151" s="165"/>
      <c r="F151" s="165" t="s">
        <v>231</v>
      </c>
      <c r="G151" s="165">
        <v>201806</v>
      </c>
      <c r="H151" s="284">
        <f>VLOOKUP(A151,Specifikation!A:E,5,0)/12</f>
        <v>0</v>
      </c>
    </row>
    <row r="152" spans="1:8">
      <c r="A152" s="285">
        <v>3023</v>
      </c>
      <c r="B152" s="165">
        <v>1</v>
      </c>
      <c r="C152" s="165"/>
      <c r="D152" s="165"/>
      <c r="E152" s="165"/>
      <c r="F152" s="165" t="s">
        <v>231</v>
      </c>
      <c r="G152" s="165">
        <v>201807</v>
      </c>
      <c r="H152" s="284">
        <f>VLOOKUP(A152,Specifikation!A:E,5,0)/12</f>
        <v>0</v>
      </c>
    </row>
    <row r="153" spans="1:8">
      <c r="A153" s="285">
        <v>3023</v>
      </c>
      <c r="B153" s="165">
        <v>1</v>
      </c>
      <c r="C153" s="165"/>
      <c r="D153" s="165"/>
      <c r="E153" s="165"/>
      <c r="F153" s="165" t="s">
        <v>231</v>
      </c>
      <c r="G153" s="165">
        <v>201808</v>
      </c>
      <c r="H153" s="284">
        <f>VLOOKUP(A153,Specifikation!A:E,5,0)/12</f>
        <v>0</v>
      </c>
    </row>
    <row r="154" spans="1:8">
      <c r="A154" s="285">
        <v>3023</v>
      </c>
      <c r="B154" s="165">
        <v>1</v>
      </c>
      <c r="C154" s="165"/>
      <c r="D154" s="165"/>
      <c r="E154" s="165"/>
      <c r="F154" s="165" t="s">
        <v>231</v>
      </c>
      <c r="G154" s="165">
        <v>201809</v>
      </c>
      <c r="H154" s="284">
        <f>VLOOKUP(A154,Specifikation!A:E,5,0)/12</f>
        <v>0</v>
      </c>
    </row>
    <row r="155" spans="1:8">
      <c r="A155" s="285">
        <v>3023</v>
      </c>
      <c r="B155" s="165">
        <v>1</v>
      </c>
      <c r="C155" s="165"/>
      <c r="D155" s="165"/>
      <c r="E155" s="165"/>
      <c r="F155" s="165" t="s">
        <v>231</v>
      </c>
      <c r="G155" s="165">
        <v>201810</v>
      </c>
      <c r="H155" s="284">
        <f>VLOOKUP(A155,Specifikation!A:E,5,0)/12</f>
        <v>0</v>
      </c>
    </row>
    <row r="156" spans="1:8">
      <c r="A156" s="285">
        <v>3023</v>
      </c>
      <c r="B156" s="165">
        <v>1</v>
      </c>
      <c r="C156" s="165"/>
      <c r="D156" s="165"/>
      <c r="E156" s="165"/>
      <c r="F156" s="165" t="s">
        <v>231</v>
      </c>
      <c r="G156" s="165">
        <v>201811</v>
      </c>
      <c r="H156" s="284">
        <f>VLOOKUP(A156,Specifikation!A:E,5,0)/12</f>
        <v>0</v>
      </c>
    </row>
    <row r="157" spans="1:8">
      <c r="A157" s="285">
        <v>3023</v>
      </c>
      <c r="B157" s="165">
        <v>1</v>
      </c>
      <c r="C157" s="165"/>
      <c r="D157" s="165"/>
      <c r="E157" s="165"/>
      <c r="F157" s="165" t="s">
        <v>231</v>
      </c>
      <c r="G157" s="165">
        <v>201812</v>
      </c>
      <c r="H157" s="284">
        <f>VLOOKUP(A157,Specifikation!A:E,5,0)/12</f>
        <v>0</v>
      </c>
    </row>
    <row r="158" spans="1:8">
      <c r="A158" s="285">
        <v>3050</v>
      </c>
      <c r="B158" s="165">
        <v>1</v>
      </c>
      <c r="C158" s="165"/>
      <c r="D158" s="165"/>
      <c r="E158" s="165"/>
      <c r="F158" s="165" t="s">
        <v>231</v>
      </c>
      <c r="G158" s="165">
        <v>201801</v>
      </c>
      <c r="H158" s="284">
        <f>VLOOKUP(A158,Specifikation!A:E,5,0)/12</f>
        <v>0</v>
      </c>
    </row>
    <row r="159" spans="1:8">
      <c r="A159" s="285">
        <v>3050</v>
      </c>
      <c r="B159" s="165">
        <v>1</v>
      </c>
      <c r="C159" s="165"/>
      <c r="D159" s="165"/>
      <c r="E159" s="165"/>
      <c r="F159" s="165" t="s">
        <v>231</v>
      </c>
      <c r="G159" s="165">
        <v>201802</v>
      </c>
      <c r="H159" s="284">
        <f>VLOOKUP(A159,Specifikation!A:E,5,0)/12</f>
        <v>0</v>
      </c>
    </row>
    <row r="160" spans="1:8">
      <c r="A160" s="285">
        <v>3050</v>
      </c>
      <c r="B160" s="165">
        <v>1</v>
      </c>
      <c r="C160" s="165"/>
      <c r="D160" s="165"/>
      <c r="E160" s="165"/>
      <c r="F160" s="165" t="s">
        <v>231</v>
      </c>
      <c r="G160" s="165">
        <v>201803</v>
      </c>
      <c r="H160" s="284">
        <f>VLOOKUP(A160,Specifikation!A:E,5,0)/12</f>
        <v>0</v>
      </c>
    </row>
    <row r="161" spans="1:8">
      <c r="A161" s="285">
        <v>3050</v>
      </c>
      <c r="B161" s="165">
        <v>1</v>
      </c>
      <c r="C161" s="165"/>
      <c r="D161" s="165"/>
      <c r="E161" s="165"/>
      <c r="F161" s="165" t="s">
        <v>231</v>
      </c>
      <c r="G161" s="165">
        <v>201804</v>
      </c>
      <c r="H161" s="284">
        <f>VLOOKUP(A161,Specifikation!A:E,5,0)/12</f>
        <v>0</v>
      </c>
    </row>
    <row r="162" spans="1:8">
      <c r="A162" s="285">
        <v>3050</v>
      </c>
      <c r="B162" s="165">
        <v>1</v>
      </c>
      <c r="C162" s="165"/>
      <c r="D162" s="165"/>
      <c r="E162" s="165"/>
      <c r="F162" s="165" t="s">
        <v>231</v>
      </c>
      <c r="G162" s="165">
        <v>201805</v>
      </c>
      <c r="H162" s="284">
        <f>VLOOKUP(A162,Specifikation!A:E,5,0)/12</f>
        <v>0</v>
      </c>
    </row>
    <row r="163" spans="1:8">
      <c r="A163" s="285">
        <v>3050</v>
      </c>
      <c r="B163" s="165">
        <v>1</v>
      </c>
      <c r="C163" s="165"/>
      <c r="D163" s="165"/>
      <c r="E163" s="165"/>
      <c r="F163" s="165" t="s">
        <v>231</v>
      </c>
      <c r="G163" s="165">
        <v>201806</v>
      </c>
      <c r="H163" s="284">
        <f>VLOOKUP(A163,Specifikation!A:E,5,0)/12</f>
        <v>0</v>
      </c>
    </row>
    <row r="164" spans="1:8">
      <c r="A164" s="285">
        <v>3050</v>
      </c>
      <c r="B164" s="165">
        <v>1</v>
      </c>
      <c r="C164" s="165"/>
      <c r="D164" s="165"/>
      <c r="E164" s="165"/>
      <c r="F164" s="165" t="s">
        <v>231</v>
      </c>
      <c r="G164" s="165">
        <v>201807</v>
      </c>
      <c r="H164" s="284">
        <f>VLOOKUP(A164,Specifikation!A:E,5,0)/12</f>
        <v>0</v>
      </c>
    </row>
    <row r="165" spans="1:8">
      <c r="A165" s="285">
        <v>3050</v>
      </c>
      <c r="B165" s="165">
        <v>1</v>
      </c>
      <c r="C165" s="165"/>
      <c r="D165" s="165"/>
      <c r="E165" s="165"/>
      <c r="F165" s="165" t="s">
        <v>231</v>
      </c>
      <c r="G165" s="165">
        <v>201808</v>
      </c>
      <c r="H165" s="284">
        <f>VLOOKUP(A165,Specifikation!A:E,5,0)/12</f>
        <v>0</v>
      </c>
    </row>
    <row r="166" spans="1:8">
      <c r="A166" s="285">
        <v>3050</v>
      </c>
      <c r="B166" s="165">
        <v>1</v>
      </c>
      <c r="C166" s="165"/>
      <c r="D166" s="165"/>
      <c r="E166" s="165"/>
      <c r="F166" s="165" t="s">
        <v>231</v>
      </c>
      <c r="G166" s="165">
        <v>201809</v>
      </c>
      <c r="H166" s="284">
        <f>VLOOKUP(A166,Specifikation!A:E,5,0)/12</f>
        <v>0</v>
      </c>
    </row>
    <row r="167" spans="1:8">
      <c r="A167" s="285">
        <v>3050</v>
      </c>
      <c r="B167" s="165">
        <v>1</v>
      </c>
      <c r="C167" s="165"/>
      <c r="D167" s="165"/>
      <c r="E167" s="165"/>
      <c r="F167" s="165" t="s">
        <v>231</v>
      </c>
      <c r="G167" s="165">
        <v>201810</v>
      </c>
      <c r="H167" s="284">
        <f>VLOOKUP(A167,Specifikation!A:E,5,0)/12</f>
        <v>0</v>
      </c>
    </row>
    <row r="168" spans="1:8">
      <c r="A168" s="285">
        <v>3050</v>
      </c>
      <c r="B168" s="165">
        <v>1</v>
      </c>
      <c r="C168" s="165"/>
      <c r="D168" s="165"/>
      <c r="E168" s="165"/>
      <c r="F168" s="165" t="s">
        <v>231</v>
      </c>
      <c r="G168" s="165">
        <v>201811</v>
      </c>
      <c r="H168" s="284">
        <f>VLOOKUP(A168,Specifikation!A:E,5,0)/12</f>
        <v>0</v>
      </c>
    </row>
    <row r="169" spans="1:8">
      <c r="A169" s="285">
        <v>3050</v>
      </c>
      <c r="B169" s="165">
        <v>1</v>
      </c>
      <c r="C169" s="165"/>
      <c r="D169" s="165"/>
      <c r="E169" s="165"/>
      <c r="F169" s="165" t="s">
        <v>231</v>
      </c>
      <c r="G169" s="165">
        <v>201812</v>
      </c>
      <c r="H169" s="284">
        <f>VLOOKUP(A169,Specifikation!A:E,5,0)/12</f>
        <v>0</v>
      </c>
    </row>
    <row r="170" spans="1:8">
      <c r="A170" s="285">
        <v>3067</v>
      </c>
      <c r="B170" s="165">
        <v>1</v>
      </c>
      <c r="C170" s="165"/>
      <c r="D170" s="165"/>
      <c r="E170" s="165"/>
      <c r="F170" s="165" t="s">
        <v>231</v>
      </c>
      <c r="G170" s="165">
        <v>201801</v>
      </c>
      <c r="H170" s="284">
        <f>VLOOKUP(A170,Specifikation!A:E,5,0)/12</f>
        <v>0</v>
      </c>
    </row>
    <row r="171" spans="1:8">
      <c r="A171" s="285">
        <v>3067</v>
      </c>
      <c r="B171" s="165">
        <v>1</v>
      </c>
      <c r="C171" s="165"/>
      <c r="D171" s="165"/>
      <c r="E171" s="165"/>
      <c r="F171" s="165" t="s">
        <v>231</v>
      </c>
      <c r="G171" s="165">
        <v>201802</v>
      </c>
      <c r="H171" s="284">
        <f>VLOOKUP(A171,Specifikation!A:E,5,0)/12</f>
        <v>0</v>
      </c>
    </row>
    <row r="172" spans="1:8">
      <c r="A172" s="285">
        <v>3067</v>
      </c>
      <c r="B172" s="165">
        <v>1</v>
      </c>
      <c r="C172" s="165"/>
      <c r="D172" s="165"/>
      <c r="E172" s="165"/>
      <c r="F172" s="165" t="s">
        <v>231</v>
      </c>
      <c r="G172" s="165">
        <v>201803</v>
      </c>
      <c r="H172" s="284">
        <f>VLOOKUP(A172,Specifikation!A:E,5,0)/12</f>
        <v>0</v>
      </c>
    </row>
    <row r="173" spans="1:8">
      <c r="A173" s="285">
        <v>3067</v>
      </c>
      <c r="B173" s="165">
        <v>1</v>
      </c>
      <c r="C173" s="165"/>
      <c r="D173" s="165"/>
      <c r="E173" s="165"/>
      <c r="F173" s="165" t="s">
        <v>231</v>
      </c>
      <c r="G173" s="165">
        <v>201804</v>
      </c>
      <c r="H173" s="284">
        <f>VLOOKUP(A173,Specifikation!A:E,5,0)/12</f>
        <v>0</v>
      </c>
    </row>
    <row r="174" spans="1:8">
      <c r="A174" s="285">
        <v>3067</v>
      </c>
      <c r="B174" s="165">
        <v>1</v>
      </c>
      <c r="C174" s="165"/>
      <c r="D174" s="165"/>
      <c r="E174" s="165"/>
      <c r="F174" s="165" t="s">
        <v>231</v>
      </c>
      <c r="G174" s="165">
        <v>201805</v>
      </c>
      <c r="H174" s="284">
        <f>VLOOKUP(A174,Specifikation!A:E,5,0)/12</f>
        <v>0</v>
      </c>
    </row>
    <row r="175" spans="1:8">
      <c r="A175" s="285">
        <v>3067</v>
      </c>
      <c r="B175" s="165">
        <v>1</v>
      </c>
      <c r="C175" s="165"/>
      <c r="D175" s="165"/>
      <c r="E175" s="165"/>
      <c r="F175" s="165" t="s">
        <v>231</v>
      </c>
      <c r="G175" s="165">
        <v>201806</v>
      </c>
      <c r="H175" s="284">
        <f>VLOOKUP(A175,Specifikation!A:E,5,0)/12</f>
        <v>0</v>
      </c>
    </row>
    <row r="176" spans="1:8">
      <c r="A176" s="285">
        <v>3067</v>
      </c>
      <c r="B176" s="165">
        <v>1</v>
      </c>
      <c r="C176" s="165"/>
      <c r="D176" s="165"/>
      <c r="E176" s="165"/>
      <c r="F176" s="165" t="s">
        <v>231</v>
      </c>
      <c r="G176" s="165">
        <v>201807</v>
      </c>
      <c r="H176" s="284">
        <f>VLOOKUP(A176,Specifikation!A:E,5,0)/12</f>
        <v>0</v>
      </c>
    </row>
    <row r="177" spans="1:8">
      <c r="A177" s="285">
        <v>3067</v>
      </c>
      <c r="B177" s="165">
        <v>1</v>
      </c>
      <c r="C177" s="165"/>
      <c r="D177" s="165"/>
      <c r="E177" s="165"/>
      <c r="F177" s="165" t="s">
        <v>231</v>
      </c>
      <c r="G177" s="165">
        <v>201808</v>
      </c>
      <c r="H177" s="284">
        <f>VLOOKUP(A177,Specifikation!A:E,5,0)/12</f>
        <v>0</v>
      </c>
    </row>
    <row r="178" spans="1:8">
      <c r="A178" s="285">
        <v>3067</v>
      </c>
      <c r="B178" s="165">
        <v>1</v>
      </c>
      <c r="C178" s="165"/>
      <c r="D178" s="165"/>
      <c r="E178" s="165"/>
      <c r="F178" s="165" t="s">
        <v>231</v>
      </c>
      <c r="G178" s="165">
        <v>201809</v>
      </c>
      <c r="H178" s="284">
        <f>VLOOKUP(A178,Specifikation!A:E,5,0)/12</f>
        <v>0</v>
      </c>
    </row>
    <row r="179" spans="1:8">
      <c r="A179" s="285">
        <v>3067</v>
      </c>
      <c r="B179" s="165">
        <v>1</v>
      </c>
      <c r="C179" s="165"/>
      <c r="D179" s="165"/>
      <c r="E179" s="165"/>
      <c r="F179" s="165" t="s">
        <v>231</v>
      </c>
      <c r="G179" s="165">
        <v>201810</v>
      </c>
      <c r="H179" s="284">
        <f>VLOOKUP(A179,Specifikation!A:E,5,0)/12</f>
        <v>0</v>
      </c>
    </row>
    <row r="180" spans="1:8">
      <c r="A180" s="285">
        <v>3067</v>
      </c>
      <c r="B180" s="165">
        <v>1</v>
      </c>
      <c r="C180" s="165"/>
      <c r="D180" s="165"/>
      <c r="E180" s="165"/>
      <c r="F180" s="165" t="s">
        <v>231</v>
      </c>
      <c r="G180" s="165">
        <v>201811</v>
      </c>
      <c r="H180" s="284">
        <f>VLOOKUP(A180,Specifikation!A:E,5,0)/12</f>
        <v>0</v>
      </c>
    </row>
    <row r="181" spans="1:8">
      <c r="A181" s="285">
        <v>3067</v>
      </c>
      <c r="B181" s="165">
        <v>1</v>
      </c>
      <c r="C181" s="165"/>
      <c r="D181" s="165"/>
      <c r="E181" s="165"/>
      <c r="F181" s="165" t="s">
        <v>231</v>
      </c>
      <c r="G181" s="165">
        <v>201812</v>
      </c>
      <c r="H181" s="284">
        <f>VLOOKUP(A181,Specifikation!A:E,5,0)/12</f>
        <v>0</v>
      </c>
    </row>
    <row r="182" spans="1:8">
      <c r="A182" s="285">
        <v>3071</v>
      </c>
      <c r="B182" s="165">
        <v>1</v>
      </c>
      <c r="C182" s="165"/>
      <c r="D182" s="165"/>
      <c r="E182" s="165"/>
      <c r="F182" s="165" t="s">
        <v>231</v>
      </c>
      <c r="G182" s="165">
        <v>201801</v>
      </c>
      <c r="H182" s="284">
        <f>VLOOKUP(A182,Specifikation!A:E,5,0)/12</f>
        <v>0</v>
      </c>
    </row>
    <row r="183" spans="1:8">
      <c r="A183" s="285">
        <v>3071</v>
      </c>
      <c r="B183" s="165">
        <v>1</v>
      </c>
      <c r="C183" s="165"/>
      <c r="D183" s="165"/>
      <c r="E183" s="165"/>
      <c r="F183" s="165" t="s">
        <v>231</v>
      </c>
      <c r="G183" s="165">
        <v>201802</v>
      </c>
      <c r="H183" s="284">
        <f>VLOOKUP(A183,Specifikation!A:E,5,0)/12</f>
        <v>0</v>
      </c>
    </row>
    <row r="184" spans="1:8">
      <c r="A184" s="285">
        <v>3071</v>
      </c>
      <c r="B184" s="165">
        <v>1</v>
      </c>
      <c r="C184" s="165"/>
      <c r="D184" s="165"/>
      <c r="E184" s="165"/>
      <c r="F184" s="165" t="s">
        <v>231</v>
      </c>
      <c r="G184" s="165">
        <v>201803</v>
      </c>
      <c r="H184" s="284">
        <f>VLOOKUP(A184,Specifikation!A:E,5,0)/12</f>
        <v>0</v>
      </c>
    </row>
    <row r="185" spans="1:8">
      <c r="A185" s="285">
        <v>3071</v>
      </c>
      <c r="B185" s="165">
        <v>1</v>
      </c>
      <c r="C185" s="165"/>
      <c r="D185" s="165"/>
      <c r="E185" s="165"/>
      <c r="F185" s="165" t="s">
        <v>231</v>
      </c>
      <c r="G185" s="165">
        <v>201804</v>
      </c>
      <c r="H185" s="284">
        <f>VLOOKUP(A185,Specifikation!A:E,5,0)/12</f>
        <v>0</v>
      </c>
    </row>
    <row r="186" spans="1:8">
      <c r="A186" s="285">
        <v>3071</v>
      </c>
      <c r="B186" s="165">
        <v>1</v>
      </c>
      <c r="C186" s="165"/>
      <c r="D186" s="165"/>
      <c r="E186" s="165"/>
      <c r="F186" s="165" t="s">
        <v>231</v>
      </c>
      <c r="G186" s="165">
        <v>201805</v>
      </c>
      <c r="H186" s="284">
        <f>VLOOKUP(A186,Specifikation!A:E,5,0)/12</f>
        <v>0</v>
      </c>
    </row>
    <row r="187" spans="1:8">
      <c r="A187" s="285">
        <v>3071</v>
      </c>
      <c r="B187" s="165">
        <v>1</v>
      </c>
      <c r="C187" s="165"/>
      <c r="D187" s="165"/>
      <c r="E187" s="165"/>
      <c r="F187" s="165" t="s">
        <v>231</v>
      </c>
      <c r="G187" s="165">
        <v>201806</v>
      </c>
      <c r="H187" s="284">
        <f>VLOOKUP(A187,Specifikation!A:E,5,0)/12</f>
        <v>0</v>
      </c>
    </row>
    <row r="188" spans="1:8">
      <c r="A188" s="285">
        <v>3071</v>
      </c>
      <c r="B188" s="165">
        <v>1</v>
      </c>
      <c r="C188" s="165"/>
      <c r="D188" s="165"/>
      <c r="E188" s="165"/>
      <c r="F188" s="165" t="s">
        <v>231</v>
      </c>
      <c r="G188" s="165">
        <v>201807</v>
      </c>
      <c r="H188" s="284">
        <f>VLOOKUP(A188,Specifikation!A:E,5,0)/12</f>
        <v>0</v>
      </c>
    </row>
    <row r="189" spans="1:8">
      <c r="A189" s="285">
        <v>3071</v>
      </c>
      <c r="B189" s="165">
        <v>1</v>
      </c>
      <c r="C189" s="165"/>
      <c r="D189" s="165"/>
      <c r="E189" s="165"/>
      <c r="F189" s="165" t="s">
        <v>231</v>
      </c>
      <c r="G189" s="165">
        <v>201808</v>
      </c>
      <c r="H189" s="284">
        <f>VLOOKUP(A189,Specifikation!A:E,5,0)/12</f>
        <v>0</v>
      </c>
    </row>
    <row r="190" spans="1:8">
      <c r="A190" s="285">
        <v>3071</v>
      </c>
      <c r="B190" s="165">
        <v>1</v>
      </c>
      <c r="C190" s="165"/>
      <c r="D190" s="165"/>
      <c r="E190" s="165"/>
      <c r="F190" s="165" t="s">
        <v>231</v>
      </c>
      <c r="G190" s="165">
        <v>201809</v>
      </c>
      <c r="H190" s="284">
        <f>VLOOKUP(A190,Specifikation!A:E,5,0)/12</f>
        <v>0</v>
      </c>
    </row>
    <row r="191" spans="1:8">
      <c r="A191" s="285">
        <v>3071</v>
      </c>
      <c r="B191" s="165">
        <v>1</v>
      </c>
      <c r="C191" s="165"/>
      <c r="D191" s="165"/>
      <c r="E191" s="165"/>
      <c r="F191" s="165" t="s">
        <v>231</v>
      </c>
      <c r="G191" s="165">
        <v>201810</v>
      </c>
      <c r="H191" s="284">
        <f>VLOOKUP(A191,Specifikation!A:E,5,0)/12</f>
        <v>0</v>
      </c>
    </row>
    <row r="192" spans="1:8">
      <c r="A192" s="285">
        <v>3071</v>
      </c>
      <c r="B192" s="165">
        <v>1</v>
      </c>
      <c r="C192" s="165"/>
      <c r="D192" s="165"/>
      <c r="E192" s="165"/>
      <c r="F192" s="165" t="s">
        <v>231</v>
      </c>
      <c r="G192" s="165">
        <v>201811</v>
      </c>
      <c r="H192" s="284">
        <f>VLOOKUP(A192,Specifikation!A:E,5,0)/12</f>
        <v>0</v>
      </c>
    </row>
    <row r="193" spans="1:8">
      <c r="A193" s="285">
        <v>3071</v>
      </c>
      <c r="B193" s="165">
        <v>1</v>
      </c>
      <c r="C193" s="165"/>
      <c r="D193" s="165"/>
      <c r="E193" s="165"/>
      <c r="F193" s="165" t="s">
        <v>231</v>
      </c>
      <c r="G193" s="165">
        <v>201812</v>
      </c>
      <c r="H193" s="284">
        <f>VLOOKUP(A193,Specifikation!A:E,5,0)/12</f>
        <v>0</v>
      </c>
    </row>
    <row r="194" spans="1:8">
      <c r="A194" s="285">
        <v>3072</v>
      </c>
      <c r="B194" s="165">
        <v>1</v>
      </c>
      <c r="C194" s="165"/>
      <c r="D194" s="165"/>
      <c r="E194" s="165"/>
      <c r="F194" s="165" t="s">
        <v>231</v>
      </c>
      <c r="G194" s="165">
        <v>201801</v>
      </c>
      <c r="H194" s="284">
        <f>VLOOKUP(A194,Specifikation!A:E,5,0)/12</f>
        <v>0</v>
      </c>
    </row>
    <row r="195" spans="1:8">
      <c r="A195" s="285">
        <v>3072</v>
      </c>
      <c r="B195" s="165">
        <v>1</v>
      </c>
      <c r="C195" s="165"/>
      <c r="D195" s="165"/>
      <c r="E195" s="165"/>
      <c r="F195" s="165" t="s">
        <v>231</v>
      </c>
      <c r="G195" s="165">
        <v>201802</v>
      </c>
      <c r="H195" s="284">
        <f>VLOOKUP(A195,Specifikation!A:E,5,0)/12</f>
        <v>0</v>
      </c>
    </row>
    <row r="196" spans="1:8">
      <c r="A196" s="285">
        <v>3072</v>
      </c>
      <c r="B196" s="165">
        <v>1</v>
      </c>
      <c r="C196" s="165"/>
      <c r="D196" s="165"/>
      <c r="E196" s="165"/>
      <c r="F196" s="165" t="s">
        <v>231</v>
      </c>
      <c r="G196" s="165">
        <v>201803</v>
      </c>
      <c r="H196" s="284">
        <f>VLOOKUP(A196,Specifikation!A:E,5,0)/12</f>
        <v>0</v>
      </c>
    </row>
    <row r="197" spans="1:8">
      <c r="A197" s="285">
        <v>3072</v>
      </c>
      <c r="B197" s="165">
        <v>1</v>
      </c>
      <c r="C197" s="165"/>
      <c r="D197" s="165"/>
      <c r="E197" s="165"/>
      <c r="F197" s="165" t="s">
        <v>231</v>
      </c>
      <c r="G197" s="165">
        <v>201804</v>
      </c>
      <c r="H197" s="284">
        <f>VLOOKUP(A197,Specifikation!A:E,5,0)/12</f>
        <v>0</v>
      </c>
    </row>
    <row r="198" spans="1:8">
      <c r="A198" s="285">
        <v>3072</v>
      </c>
      <c r="B198" s="165">
        <v>1</v>
      </c>
      <c r="C198" s="165"/>
      <c r="D198" s="165"/>
      <c r="E198" s="165"/>
      <c r="F198" s="165" t="s">
        <v>231</v>
      </c>
      <c r="G198" s="165">
        <v>201805</v>
      </c>
      <c r="H198" s="284">
        <f>VLOOKUP(A198,Specifikation!A:E,5,0)/12</f>
        <v>0</v>
      </c>
    </row>
    <row r="199" spans="1:8">
      <c r="A199" s="285">
        <v>3072</v>
      </c>
      <c r="B199" s="165">
        <v>1</v>
      </c>
      <c r="C199" s="165"/>
      <c r="D199" s="165"/>
      <c r="E199" s="165"/>
      <c r="F199" s="165" t="s">
        <v>231</v>
      </c>
      <c r="G199" s="165">
        <v>201806</v>
      </c>
      <c r="H199" s="284">
        <f>VLOOKUP(A199,Specifikation!A:E,5,0)/12</f>
        <v>0</v>
      </c>
    </row>
    <row r="200" spans="1:8">
      <c r="A200" s="285">
        <v>3072</v>
      </c>
      <c r="B200" s="165">
        <v>1</v>
      </c>
      <c r="C200" s="165"/>
      <c r="D200" s="165"/>
      <c r="E200" s="165"/>
      <c r="F200" s="165" t="s">
        <v>231</v>
      </c>
      <c r="G200" s="165">
        <v>201807</v>
      </c>
      <c r="H200" s="284">
        <f>VLOOKUP(A200,Specifikation!A:E,5,0)/12</f>
        <v>0</v>
      </c>
    </row>
    <row r="201" spans="1:8">
      <c r="A201" s="285">
        <v>3072</v>
      </c>
      <c r="B201" s="165">
        <v>1</v>
      </c>
      <c r="C201" s="165"/>
      <c r="D201" s="165"/>
      <c r="E201" s="165"/>
      <c r="F201" s="165" t="s">
        <v>231</v>
      </c>
      <c r="G201" s="165">
        <v>201808</v>
      </c>
      <c r="H201" s="284">
        <f>VLOOKUP(A201,Specifikation!A:E,5,0)/12</f>
        <v>0</v>
      </c>
    </row>
    <row r="202" spans="1:8">
      <c r="A202" s="285">
        <v>3072</v>
      </c>
      <c r="B202" s="165">
        <v>1</v>
      </c>
      <c r="C202" s="165"/>
      <c r="D202" s="165"/>
      <c r="E202" s="165"/>
      <c r="F202" s="165" t="s">
        <v>231</v>
      </c>
      <c r="G202" s="165">
        <v>201809</v>
      </c>
      <c r="H202" s="284">
        <f>VLOOKUP(A202,Specifikation!A:E,5,0)/12</f>
        <v>0</v>
      </c>
    </row>
    <row r="203" spans="1:8">
      <c r="A203" s="285">
        <v>3072</v>
      </c>
      <c r="B203" s="165">
        <v>1</v>
      </c>
      <c r="C203" s="165"/>
      <c r="D203" s="165"/>
      <c r="E203" s="165"/>
      <c r="F203" s="165" t="s">
        <v>231</v>
      </c>
      <c r="G203" s="165">
        <v>201810</v>
      </c>
      <c r="H203" s="284">
        <f>VLOOKUP(A203,Specifikation!A:E,5,0)/12</f>
        <v>0</v>
      </c>
    </row>
    <row r="204" spans="1:8">
      <c r="A204" s="285">
        <v>3072</v>
      </c>
      <c r="B204" s="165">
        <v>1</v>
      </c>
      <c r="C204" s="165"/>
      <c r="D204" s="165"/>
      <c r="E204" s="165"/>
      <c r="F204" s="165" t="s">
        <v>231</v>
      </c>
      <c r="G204" s="165">
        <v>201811</v>
      </c>
      <c r="H204" s="284">
        <f>VLOOKUP(A204,Specifikation!A:E,5,0)/12</f>
        <v>0</v>
      </c>
    </row>
    <row r="205" spans="1:8">
      <c r="A205" s="285">
        <v>3072</v>
      </c>
      <c r="B205" s="165">
        <v>1</v>
      </c>
      <c r="C205" s="165"/>
      <c r="D205" s="165"/>
      <c r="E205" s="165"/>
      <c r="F205" s="165" t="s">
        <v>231</v>
      </c>
      <c r="G205" s="165">
        <v>201812</v>
      </c>
      <c r="H205" s="284">
        <f>VLOOKUP(A205,Specifikation!A:E,5,0)/12</f>
        <v>0</v>
      </c>
    </row>
    <row r="206" spans="1:8">
      <c r="A206" s="285">
        <v>3073</v>
      </c>
      <c r="B206" s="165">
        <v>1</v>
      </c>
      <c r="C206" s="165"/>
      <c r="D206" s="165"/>
      <c r="E206" s="165"/>
      <c r="F206" s="165" t="s">
        <v>231</v>
      </c>
      <c r="G206" s="165">
        <v>201801</v>
      </c>
      <c r="H206" s="284">
        <f>VLOOKUP(A206,Specifikation!A:E,5,0)/12</f>
        <v>0</v>
      </c>
    </row>
    <row r="207" spans="1:8">
      <c r="A207" s="285">
        <v>3073</v>
      </c>
      <c r="B207" s="165">
        <v>1</v>
      </c>
      <c r="C207" s="165"/>
      <c r="D207" s="165"/>
      <c r="E207" s="165"/>
      <c r="F207" s="165" t="s">
        <v>231</v>
      </c>
      <c r="G207" s="165">
        <v>201802</v>
      </c>
      <c r="H207" s="284">
        <f>VLOOKUP(A207,Specifikation!A:E,5,0)/12</f>
        <v>0</v>
      </c>
    </row>
    <row r="208" spans="1:8">
      <c r="A208" s="285">
        <v>3073</v>
      </c>
      <c r="B208" s="165">
        <v>1</v>
      </c>
      <c r="C208" s="165"/>
      <c r="D208" s="165"/>
      <c r="E208" s="165"/>
      <c r="F208" s="165" t="s">
        <v>231</v>
      </c>
      <c r="G208" s="165">
        <v>201803</v>
      </c>
      <c r="H208" s="284">
        <f>VLOOKUP(A208,Specifikation!A:E,5,0)/12</f>
        <v>0</v>
      </c>
    </row>
    <row r="209" spans="1:8">
      <c r="A209" s="285">
        <v>3073</v>
      </c>
      <c r="B209" s="165">
        <v>1</v>
      </c>
      <c r="C209" s="165"/>
      <c r="D209" s="165"/>
      <c r="E209" s="165"/>
      <c r="F209" s="165" t="s">
        <v>231</v>
      </c>
      <c r="G209" s="165">
        <v>201804</v>
      </c>
      <c r="H209" s="284">
        <f>VLOOKUP(A209,Specifikation!A:E,5,0)/12</f>
        <v>0</v>
      </c>
    </row>
    <row r="210" spans="1:8">
      <c r="A210" s="285">
        <v>3073</v>
      </c>
      <c r="B210" s="165">
        <v>1</v>
      </c>
      <c r="C210" s="165"/>
      <c r="D210" s="165"/>
      <c r="E210" s="165"/>
      <c r="F210" s="165" t="s">
        <v>231</v>
      </c>
      <c r="G210" s="165">
        <v>201805</v>
      </c>
      <c r="H210" s="284">
        <f>VLOOKUP(A210,Specifikation!A:E,5,0)/12</f>
        <v>0</v>
      </c>
    </row>
    <row r="211" spans="1:8">
      <c r="A211" s="285">
        <v>3073</v>
      </c>
      <c r="B211" s="165">
        <v>1</v>
      </c>
      <c r="C211" s="165"/>
      <c r="D211" s="165"/>
      <c r="E211" s="165"/>
      <c r="F211" s="165" t="s">
        <v>231</v>
      </c>
      <c r="G211" s="165">
        <v>201806</v>
      </c>
      <c r="H211" s="284">
        <f>VLOOKUP(A211,Specifikation!A:E,5,0)/12</f>
        <v>0</v>
      </c>
    </row>
    <row r="212" spans="1:8">
      <c r="A212" s="285">
        <v>3073</v>
      </c>
      <c r="B212" s="165">
        <v>1</v>
      </c>
      <c r="C212" s="165"/>
      <c r="D212" s="165"/>
      <c r="E212" s="165"/>
      <c r="F212" s="165" t="s">
        <v>231</v>
      </c>
      <c r="G212" s="165">
        <v>201807</v>
      </c>
      <c r="H212" s="284">
        <f>VLOOKUP(A212,Specifikation!A:E,5,0)/12</f>
        <v>0</v>
      </c>
    </row>
    <row r="213" spans="1:8">
      <c r="A213" s="285">
        <v>3073</v>
      </c>
      <c r="B213" s="165">
        <v>1</v>
      </c>
      <c r="C213" s="165"/>
      <c r="D213" s="165"/>
      <c r="E213" s="165"/>
      <c r="F213" s="165" t="s">
        <v>231</v>
      </c>
      <c r="G213" s="165">
        <v>201808</v>
      </c>
      <c r="H213" s="284">
        <f>VLOOKUP(A213,Specifikation!A:E,5,0)/12</f>
        <v>0</v>
      </c>
    </row>
    <row r="214" spans="1:8">
      <c r="A214" s="285">
        <v>3073</v>
      </c>
      <c r="B214" s="165">
        <v>1</v>
      </c>
      <c r="C214" s="165"/>
      <c r="D214" s="165"/>
      <c r="E214" s="165"/>
      <c r="F214" s="165" t="s">
        <v>231</v>
      </c>
      <c r="G214" s="165">
        <v>201809</v>
      </c>
      <c r="H214" s="284">
        <f>VLOOKUP(A214,Specifikation!A:E,5,0)/12</f>
        <v>0</v>
      </c>
    </row>
    <row r="215" spans="1:8">
      <c r="A215" s="285">
        <v>3073</v>
      </c>
      <c r="B215" s="165">
        <v>1</v>
      </c>
      <c r="C215" s="165"/>
      <c r="D215" s="165"/>
      <c r="E215" s="165"/>
      <c r="F215" s="165" t="s">
        <v>231</v>
      </c>
      <c r="G215" s="165">
        <v>201810</v>
      </c>
      <c r="H215" s="284">
        <f>VLOOKUP(A215,Specifikation!A:E,5,0)/12</f>
        <v>0</v>
      </c>
    </row>
    <row r="216" spans="1:8">
      <c r="A216" s="285">
        <v>3073</v>
      </c>
      <c r="B216" s="165">
        <v>1</v>
      </c>
      <c r="C216" s="165"/>
      <c r="D216" s="165"/>
      <c r="E216" s="165"/>
      <c r="F216" s="165" t="s">
        <v>231</v>
      </c>
      <c r="G216" s="165">
        <v>201811</v>
      </c>
      <c r="H216" s="284">
        <f>VLOOKUP(A216,Specifikation!A:E,5,0)/12</f>
        <v>0</v>
      </c>
    </row>
    <row r="217" spans="1:8">
      <c r="A217" s="285">
        <v>3073</v>
      </c>
      <c r="B217" s="165">
        <v>1</v>
      </c>
      <c r="C217" s="165"/>
      <c r="D217" s="165"/>
      <c r="E217" s="165"/>
      <c r="F217" s="165" t="s">
        <v>231</v>
      </c>
      <c r="G217" s="165">
        <v>201812</v>
      </c>
      <c r="H217" s="284">
        <f>VLOOKUP(A217,Specifikation!A:E,5,0)/12</f>
        <v>0</v>
      </c>
    </row>
    <row r="218" spans="1:8">
      <c r="A218" s="285">
        <v>3074</v>
      </c>
      <c r="B218" s="165">
        <v>1</v>
      </c>
      <c r="C218" s="165"/>
      <c r="D218" s="165"/>
      <c r="E218" s="165"/>
      <c r="F218" s="165" t="s">
        <v>231</v>
      </c>
      <c r="G218" s="165">
        <v>201801</v>
      </c>
      <c r="H218" s="284">
        <f>VLOOKUP(A218,Specifikation!A:E,5,0)/12</f>
        <v>0</v>
      </c>
    </row>
    <row r="219" spans="1:8">
      <c r="A219" s="285">
        <v>3074</v>
      </c>
      <c r="B219" s="165">
        <v>1</v>
      </c>
      <c r="C219" s="165"/>
      <c r="D219" s="165"/>
      <c r="E219" s="165"/>
      <c r="F219" s="165" t="s">
        <v>231</v>
      </c>
      <c r="G219" s="165">
        <v>201802</v>
      </c>
      <c r="H219" s="284">
        <f>VLOOKUP(A219,Specifikation!A:E,5,0)/12</f>
        <v>0</v>
      </c>
    </row>
    <row r="220" spans="1:8">
      <c r="A220" s="285">
        <v>3074</v>
      </c>
      <c r="B220" s="165">
        <v>1</v>
      </c>
      <c r="C220" s="165"/>
      <c r="D220" s="165"/>
      <c r="E220" s="165"/>
      <c r="F220" s="165" t="s">
        <v>231</v>
      </c>
      <c r="G220" s="165">
        <v>201803</v>
      </c>
      <c r="H220" s="284">
        <f>VLOOKUP(A220,Specifikation!A:E,5,0)/12</f>
        <v>0</v>
      </c>
    </row>
    <row r="221" spans="1:8">
      <c r="A221" s="285">
        <v>3074</v>
      </c>
      <c r="B221" s="165">
        <v>1</v>
      </c>
      <c r="C221" s="165"/>
      <c r="D221" s="165"/>
      <c r="E221" s="165"/>
      <c r="F221" s="165" t="s">
        <v>231</v>
      </c>
      <c r="G221" s="165">
        <v>201804</v>
      </c>
      <c r="H221" s="284">
        <f>VLOOKUP(A221,Specifikation!A:E,5,0)/12</f>
        <v>0</v>
      </c>
    </row>
    <row r="222" spans="1:8">
      <c r="A222" s="285">
        <v>3074</v>
      </c>
      <c r="B222" s="165">
        <v>1</v>
      </c>
      <c r="C222" s="165"/>
      <c r="D222" s="165"/>
      <c r="E222" s="165"/>
      <c r="F222" s="165" t="s">
        <v>231</v>
      </c>
      <c r="G222" s="165">
        <v>201805</v>
      </c>
      <c r="H222" s="284">
        <f>VLOOKUP(A222,Specifikation!A:E,5,0)/12</f>
        <v>0</v>
      </c>
    </row>
    <row r="223" spans="1:8">
      <c r="A223" s="285">
        <v>3074</v>
      </c>
      <c r="B223" s="165">
        <v>1</v>
      </c>
      <c r="C223" s="165"/>
      <c r="D223" s="165"/>
      <c r="E223" s="165"/>
      <c r="F223" s="165" t="s">
        <v>231</v>
      </c>
      <c r="G223" s="165">
        <v>201806</v>
      </c>
      <c r="H223" s="284">
        <f>VLOOKUP(A223,Specifikation!A:E,5,0)/12</f>
        <v>0</v>
      </c>
    </row>
    <row r="224" spans="1:8">
      <c r="A224" s="285">
        <v>3074</v>
      </c>
      <c r="B224" s="165">
        <v>1</v>
      </c>
      <c r="C224" s="165"/>
      <c r="D224" s="165"/>
      <c r="E224" s="165"/>
      <c r="F224" s="165" t="s">
        <v>231</v>
      </c>
      <c r="G224" s="165">
        <v>201807</v>
      </c>
      <c r="H224" s="284">
        <f>VLOOKUP(A224,Specifikation!A:E,5,0)/12</f>
        <v>0</v>
      </c>
    </row>
    <row r="225" spans="1:8">
      <c r="A225" s="285">
        <v>3074</v>
      </c>
      <c r="B225" s="165">
        <v>1</v>
      </c>
      <c r="C225" s="165"/>
      <c r="D225" s="165"/>
      <c r="E225" s="165"/>
      <c r="F225" s="165" t="s">
        <v>231</v>
      </c>
      <c r="G225" s="165">
        <v>201808</v>
      </c>
      <c r="H225" s="284">
        <f>VLOOKUP(A225,Specifikation!A:E,5,0)/12</f>
        <v>0</v>
      </c>
    </row>
    <row r="226" spans="1:8">
      <c r="A226" s="285">
        <v>3074</v>
      </c>
      <c r="B226" s="165">
        <v>1</v>
      </c>
      <c r="C226" s="165"/>
      <c r="D226" s="165"/>
      <c r="E226" s="165"/>
      <c r="F226" s="165" t="s">
        <v>231</v>
      </c>
      <c r="G226" s="165">
        <v>201809</v>
      </c>
      <c r="H226" s="284">
        <f>VLOOKUP(A226,Specifikation!A:E,5,0)/12</f>
        <v>0</v>
      </c>
    </row>
    <row r="227" spans="1:8">
      <c r="A227" s="285">
        <v>3074</v>
      </c>
      <c r="B227" s="165">
        <v>1</v>
      </c>
      <c r="C227" s="165"/>
      <c r="D227" s="165"/>
      <c r="E227" s="165"/>
      <c r="F227" s="165" t="s">
        <v>231</v>
      </c>
      <c r="G227" s="165">
        <v>201810</v>
      </c>
      <c r="H227" s="284">
        <f>VLOOKUP(A227,Specifikation!A:E,5,0)/12</f>
        <v>0</v>
      </c>
    </row>
    <row r="228" spans="1:8">
      <c r="A228" s="285">
        <v>3074</v>
      </c>
      <c r="B228" s="165">
        <v>1</v>
      </c>
      <c r="C228" s="165"/>
      <c r="D228" s="165"/>
      <c r="E228" s="165"/>
      <c r="F228" s="165" t="s">
        <v>231</v>
      </c>
      <c r="G228" s="165">
        <v>201811</v>
      </c>
      <c r="H228" s="284">
        <f>VLOOKUP(A228,Specifikation!A:E,5,0)/12</f>
        <v>0</v>
      </c>
    </row>
    <row r="229" spans="1:8">
      <c r="A229" s="285">
        <v>3074</v>
      </c>
      <c r="B229" s="165">
        <v>1</v>
      </c>
      <c r="C229" s="165"/>
      <c r="D229" s="165"/>
      <c r="E229" s="165"/>
      <c r="F229" s="165" t="s">
        <v>231</v>
      </c>
      <c r="G229" s="165">
        <v>201812</v>
      </c>
      <c r="H229" s="284">
        <f>VLOOKUP(A229,Specifikation!A:E,5,0)/12</f>
        <v>0</v>
      </c>
    </row>
    <row r="230" spans="1:8">
      <c r="A230" s="285">
        <v>3075</v>
      </c>
      <c r="B230" s="165">
        <v>1</v>
      </c>
      <c r="C230" s="165"/>
      <c r="D230" s="165"/>
      <c r="E230" s="165"/>
      <c r="F230" s="165" t="s">
        <v>231</v>
      </c>
      <c r="G230" s="165">
        <v>201801</v>
      </c>
      <c r="H230" s="284">
        <f>VLOOKUP(A230,Specifikation!A:E,5,0)/12</f>
        <v>-250</v>
      </c>
    </row>
    <row r="231" spans="1:8">
      <c r="A231" s="285">
        <v>3075</v>
      </c>
      <c r="B231" s="165">
        <v>1</v>
      </c>
      <c r="C231" s="165"/>
      <c r="D231" s="165"/>
      <c r="E231" s="165"/>
      <c r="F231" s="165" t="s">
        <v>231</v>
      </c>
      <c r="G231" s="165">
        <v>201802</v>
      </c>
      <c r="H231" s="284">
        <f>VLOOKUP(A231,Specifikation!A:E,5,0)/12</f>
        <v>-250</v>
      </c>
    </row>
    <row r="232" spans="1:8">
      <c r="A232" s="285">
        <v>3075</v>
      </c>
      <c r="B232" s="165">
        <v>1</v>
      </c>
      <c r="C232" s="165"/>
      <c r="D232" s="165"/>
      <c r="E232" s="165"/>
      <c r="F232" s="165" t="s">
        <v>231</v>
      </c>
      <c r="G232" s="165">
        <v>201803</v>
      </c>
      <c r="H232" s="284">
        <f>VLOOKUP(A232,Specifikation!A:E,5,0)/12</f>
        <v>-250</v>
      </c>
    </row>
    <row r="233" spans="1:8">
      <c r="A233" s="285">
        <v>3075</v>
      </c>
      <c r="B233" s="165">
        <v>1</v>
      </c>
      <c r="C233" s="165"/>
      <c r="D233" s="165"/>
      <c r="E233" s="165"/>
      <c r="F233" s="165" t="s">
        <v>231</v>
      </c>
      <c r="G233" s="165">
        <v>201804</v>
      </c>
      <c r="H233" s="284">
        <f>VLOOKUP(A233,Specifikation!A:E,5,0)/12</f>
        <v>-250</v>
      </c>
    </row>
    <row r="234" spans="1:8">
      <c r="A234" s="285">
        <v>3075</v>
      </c>
      <c r="B234" s="165">
        <v>1</v>
      </c>
      <c r="C234" s="165"/>
      <c r="D234" s="165"/>
      <c r="E234" s="165"/>
      <c r="F234" s="165" t="s">
        <v>231</v>
      </c>
      <c r="G234" s="165">
        <v>201805</v>
      </c>
      <c r="H234" s="284">
        <f>VLOOKUP(A234,Specifikation!A:E,5,0)/12</f>
        <v>-250</v>
      </c>
    </row>
    <row r="235" spans="1:8">
      <c r="A235" s="285">
        <v>3075</v>
      </c>
      <c r="B235" s="165">
        <v>1</v>
      </c>
      <c r="C235" s="165"/>
      <c r="D235" s="165"/>
      <c r="E235" s="165"/>
      <c r="F235" s="165" t="s">
        <v>231</v>
      </c>
      <c r="G235" s="165">
        <v>201806</v>
      </c>
      <c r="H235" s="284">
        <f>VLOOKUP(A235,Specifikation!A:E,5,0)/12</f>
        <v>-250</v>
      </c>
    </row>
    <row r="236" spans="1:8">
      <c r="A236" s="285">
        <v>3075</v>
      </c>
      <c r="B236" s="165">
        <v>1</v>
      </c>
      <c r="C236" s="165"/>
      <c r="D236" s="165"/>
      <c r="E236" s="165"/>
      <c r="F236" s="165" t="s">
        <v>231</v>
      </c>
      <c r="G236" s="165">
        <v>201807</v>
      </c>
      <c r="H236" s="284">
        <f>VLOOKUP(A236,Specifikation!A:E,5,0)/12</f>
        <v>-250</v>
      </c>
    </row>
    <row r="237" spans="1:8">
      <c r="A237" s="285">
        <v>3075</v>
      </c>
      <c r="B237" s="165">
        <v>1</v>
      </c>
      <c r="C237" s="165"/>
      <c r="D237" s="165"/>
      <c r="E237" s="165"/>
      <c r="F237" s="165" t="s">
        <v>231</v>
      </c>
      <c r="G237" s="165">
        <v>201808</v>
      </c>
      <c r="H237" s="284">
        <f>VLOOKUP(A237,Specifikation!A:E,5,0)/12</f>
        <v>-250</v>
      </c>
    </row>
    <row r="238" spans="1:8">
      <c r="A238" s="285">
        <v>3075</v>
      </c>
      <c r="B238" s="165">
        <v>1</v>
      </c>
      <c r="C238" s="165"/>
      <c r="D238" s="165"/>
      <c r="E238" s="165"/>
      <c r="F238" s="165" t="s">
        <v>231</v>
      </c>
      <c r="G238" s="165">
        <v>201809</v>
      </c>
      <c r="H238" s="284">
        <f>VLOOKUP(A238,Specifikation!A:E,5,0)/12</f>
        <v>-250</v>
      </c>
    </row>
    <row r="239" spans="1:8">
      <c r="A239" s="285">
        <v>3075</v>
      </c>
      <c r="B239" s="165">
        <v>1</v>
      </c>
      <c r="C239" s="165"/>
      <c r="D239" s="165"/>
      <c r="E239" s="165"/>
      <c r="F239" s="165" t="s">
        <v>231</v>
      </c>
      <c r="G239" s="165">
        <v>201810</v>
      </c>
      <c r="H239" s="284">
        <f>VLOOKUP(A239,Specifikation!A:E,5,0)/12</f>
        <v>-250</v>
      </c>
    </row>
    <row r="240" spans="1:8">
      <c r="A240" s="285">
        <v>3075</v>
      </c>
      <c r="B240" s="165">
        <v>1</v>
      </c>
      <c r="C240" s="165"/>
      <c r="D240" s="165"/>
      <c r="E240" s="165"/>
      <c r="F240" s="165" t="s">
        <v>231</v>
      </c>
      <c r="G240" s="165">
        <v>201811</v>
      </c>
      <c r="H240" s="284">
        <f>VLOOKUP(A240,Specifikation!A:E,5,0)/12</f>
        <v>-250</v>
      </c>
    </row>
    <row r="241" spans="1:8">
      <c r="A241" s="285">
        <v>3075</v>
      </c>
      <c r="B241" s="165">
        <v>1</v>
      </c>
      <c r="C241" s="165"/>
      <c r="D241" s="165"/>
      <c r="E241" s="165"/>
      <c r="F241" s="165" t="s">
        <v>231</v>
      </c>
      <c r="G241" s="165">
        <v>201812</v>
      </c>
      <c r="H241" s="284">
        <f>VLOOKUP(A241,Specifikation!A:E,5,0)/12</f>
        <v>-250</v>
      </c>
    </row>
    <row r="242" spans="1:8">
      <c r="A242" s="285">
        <v>3076</v>
      </c>
      <c r="B242" s="165">
        <v>1</v>
      </c>
      <c r="C242" s="165"/>
      <c r="D242" s="165"/>
      <c r="E242" s="165"/>
      <c r="F242" s="165" t="s">
        <v>231</v>
      </c>
      <c r="G242" s="165">
        <v>201801</v>
      </c>
      <c r="H242" s="284">
        <f>VLOOKUP(A242,Specifikation!A:E,5,0)/12</f>
        <v>0</v>
      </c>
    </row>
    <row r="243" spans="1:8">
      <c r="A243" s="285">
        <v>3076</v>
      </c>
      <c r="B243" s="165">
        <v>1</v>
      </c>
      <c r="C243" s="165"/>
      <c r="D243" s="165"/>
      <c r="E243" s="165"/>
      <c r="F243" s="165" t="s">
        <v>231</v>
      </c>
      <c r="G243" s="165">
        <v>201802</v>
      </c>
      <c r="H243" s="284">
        <f>VLOOKUP(A243,Specifikation!A:E,5,0)/12</f>
        <v>0</v>
      </c>
    </row>
    <row r="244" spans="1:8">
      <c r="A244" s="285">
        <v>3076</v>
      </c>
      <c r="B244" s="165">
        <v>1</v>
      </c>
      <c r="C244" s="165"/>
      <c r="D244" s="165"/>
      <c r="E244" s="165"/>
      <c r="F244" s="165" t="s">
        <v>231</v>
      </c>
      <c r="G244" s="165">
        <v>201803</v>
      </c>
      <c r="H244" s="284">
        <f>VLOOKUP(A244,Specifikation!A:E,5,0)/12</f>
        <v>0</v>
      </c>
    </row>
    <row r="245" spans="1:8">
      <c r="A245" s="285">
        <v>3076</v>
      </c>
      <c r="B245" s="165">
        <v>1</v>
      </c>
      <c r="C245" s="165"/>
      <c r="D245" s="165"/>
      <c r="E245" s="165"/>
      <c r="F245" s="165" t="s">
        <v>231</v>
      </c>
      <c r="G245" s="165">
        <v>201804</v>
      </c>
      <c r="H245" s="284">
        <f>VLOOKUP(A245,Specifikation!A:E,5,0)/12</f>
        <v>0</v>
      </c>
    </row>
    <row r="246" spans="1:8">
      <c r="A246" s="285">
        <v>3076</v>
      </c>
      <c r="B246" s="165">
        <v>1</v>
      </c>
      <c r="C246" s="165"/>
      <c r="D246" s="165"/>
      <c r="E246" s="165"/>
      <c r="F246" s="165" t="s">
        <v>231</v>
      </c>
      <c r="G246" s="165">
        <v>201805</v>
      </c>
      <c r="H246" s="284">
        <f>VLOOKUP(A246,Specifikation!A:E,5,0)/12</f>
        <v>0</v>
      </c>
    </row>
    <row r="247" spans="1:8">
      <c r="A247" s="285">
        <v>3076</v>
      </c>
      <c r="B247" s="165">
        <v>1</v>
      </c>
      <c r="C247" s="165"/>
      <c r="D247" s="165"/>
      <c r="E247" s="165"/>
      <c r="F247" s="165" t="s">
        <v>231</v>
      </c>
      <c r="G247" s="165">
        <v>201806</v>
      </c>
      <c r="H247" s="284">
        <f>VLOOKUP(A247,Specifikation!A:E,5,0)/12</f>
        <v>0</v>
      </c>
    </row>
    <row r="248" spans="1:8">
      <c r="A248" s="285">
        <v>3076</v>
      </c>
      <c r="B248" s="165">
        <v>1</v>
      </c>
      <c r="C248" s="165"/>
      <c r="D248" s="165"/>
      <c r="E248" s="165"/>
      <c r="F248" s="165" t="s">
        <v>231</v>
      </c>
      <c r="G248" s="165">
        <v>201807</v>
      </c>
      <c r="H248" s="284">
        <f>VLOOKUP(A248,Specifikation!A:E,5,0)/12</f>
        <v>0</v>
      </c>
    </row>
    <row r="249" spans="1:8">
      <c r="A249" s="285">
        <v>3076</v>
      </c>
      <c r="B249" s="165">
        <v>1</v>
      </c>
      <c r="C249" s="165"/>
      <c r="D249" s="165"/>
      <c r="E249" s="165"/>
      <c r="F249" s="165" t="s">
        <v>231</v>
      </c>
      <c r="G249" s="165">
        <v>201808</v>
      </c>
      <c r="H249" s="284">
        <f>VLOOKUP(A249,Specifikation!A:E,5,0)/12</f>
        <v>0</v>
      </c>
    </row>
    <row r="250" spans="1:8">
      <c r="A250" s="285">
        <v>3076</v>
      </c>
      <c r="B250" s="165">
        <v>1</v>
      </c>
      <c r="C250" s="165"/>
      <c r="D250" s="165"/>
      <c r="E250" s="165"/>
      <c r="F250" s="165" t="s">
        <v>231</v>
      </c>
      <c r="G250" s="165">
        <v>201809</v>
      </c>
      <c r="H250" s="284">
        <f>VLOOKUP(A250,Specifikation!A:E,5,0)/12</f>
        <v>0</v>
      </c>
    </row>
    <row r="251" spans="1:8">
      <c r="A251" s="285">
        <v>3076</v>
      </c>
      <c r="B251" s="165">
        <v>1</v>
      </c>
      <c r="C251" s="165"/>
      <c r="D251" s="165"/>
      <c r="E251" s="165"/>
      <c r="F251" s="165" t="s">
        <v>231</v>
      </c>
      <c r="G251" s="165">
        <v>201810</v>
      </c>
      <c r="H251" s="284">
        <f>VLOOKUP(A251,Specifikation!A:E,5,0)/12</f>
        <v>0</v>
      </c>
    </row>
    <row r="252" spans="1:8">
      <c r="A252" s="285">
        <v>3076</v>
      </c>
      <c r="B252" s="165">
        <v>1</v>
      </c>
      <c r="C252" s="165"/>
      <c r="D252" s="165"/>
      <c r="E252" s="165"/>
      <c r="F252" s="165" t="s">
        <v>231</v>
      </c>
      <c r="G252" s="165">
        <v>201811</v>
      </c>
      <c r="H252" s="284">
        <f>VLOOKUP(A252,Specifikation!A:E,5,0)/12</f>
        <v>0</v>
      </c>
    </row>
    <row r="253" spans="1:8">
      <c r="A253" s="285">
        <v>3076</v>
      </c>
      <c r="B253" s="165">
        <v>1</v>
      </c>
      <c r="C253" s="165"/>
      <c r="D253" s="165"/>
      <c r="E253" s="165"/>
      <c r="F253" s="165" t="s">
        <v>231</v>
      </c>
      <c r="G253" s="165">
        <v>201812</v>
      </c>
      <c r="H253" s="284">
        <f>VLOOKUP(A253,Specifikation!A:E,5,0)/12</f>
        <v>0</v>
      </c>
    </row>
    <row r="254" spans="1:8">
      <c r="A254" s="285">
        <v>3077</v>
      </c>
      <c r="B254" s="165">
        <v>1</v>
      </c>
      <c r="C254" s="165"/>
      <c r="D254" s="165"/>
      <c r="E254" s="165"/>
      <c r="F254" s="165" t="s">
        <v>231</v>
      </c>
      <c r="G254" s="165">
        <v>201801</v>
      </c>
      <c r="H254" s="284">
        <f>VLOOKUP(A254,Specifikation!A:E,5,0)/12</f>
        <v>-1333.3333333333333</v>
      </c>
    </row>
    <row r="255" spans="1:8">
      <c r="A255" s="285">
        <v>3077</v>
      </c>
      <c r="B255" s="165">
        <v>1</v>
      </c>
      <c r="C255" s="165"/>
      <c r="D255" s="165"/>
      <c r="E255" s="165"/>
      <c r="F255" s="165" t="s">
        <v>231</v>
      </c>
      <c r="G255" s="165">
        <v>201802</v>
      </c>
      <c r="H255" s="284">
        <f>VLOOKUP(A255,Specifikation!A:E,5,0)/12</f>
        <v>-1333.3333333333333</v>
      </c>
    </row>
    <row r="256" spans="1:8">
      <c r="A256" s="285">
        <v>3077</v>
      </c>
      <c r="B256" s="165">
        <v>1</v>
      </c>
      <c r="C256" s="165"/>
      <c r="D256" s="165"/>
      <c r="E256" s="165"/>
      <c r="F256" s="165" t="s">
        <v>231</v>
      </c>
      <c r="G256" s="165">
        <v>201803</v>
      </c>
      <c r="H256" s="284">
        <f>VLOOKUP(A256,Specifikation!A:E,5,0)/12</f>
        <v>-1333.3333333333333</v>
      </c>
    </row>
    <row r="257" spans="1:8">
      <c r="A257" s="285">
        <v>3077</v>
      </c>
      <c r="B257" s="165">
        <v>1</v>
      </c>
      <c r="C257" s="165"/>
      <c r="D257" s="165"/>
      <c r="E257" s="165"/>
      <c r="F257" s="165" t="s">
        <v>231</v>
      </c>
      <c r="G257" s="165">
        <v>201804</v>
      </c>
      <c r="H257" s="284">
        <f>VLOOKUP(A257,Specifikation!A:E,5,0)/12</f>
        <v>-1333.3333333333333</v>
      </c>
    </row>
    <row r="258" spans="1:8">
      <c r="A258" s="285">
        <v>3077</v>
      </c>
      <c r="B258" s="165">
        <v>1</v>
      </c>
      <c r="C258" s="165"/>
      <c r="D258" s="165"/>
      <c r="E258" s="165"/>
      <c r="F258" s="165" t="s">
        <v>231</v>
      </c>
      <c r="G258" s="165">
        <v>201805</v>
      </c>
      <c r="H258" s="284">
        <f>VLOOKUP(A258,Specifikation!A:E,5,0)/12</f>
        <v>-1333.3333333333333</v>
      </c>
    </row>
    <row r="259" spans="1:8">
      <c r="A259" s="285">
        <v>3077</v>
      </c>
      <c r="B259" s="165">
        <v>1</v>
      </c>
      <c r="C259" s="165"/>
      <c r="D259" s="165"/>
      <c r="E259" s="165"/>
      <c r="F259" s="165" t="s">
        <v>231</v>
      </c>
      <c r="G259" s="165">
        <v>201806</v>
      </c>
      <c r="H259" s="284">
        <f>VLOOKUP(A259,Specifikation!A:E,5,0)/12</f>
        <v>-1333.3333333333333</v>
      </c>
    </row>
    <row r="260" spans="1:8">
      <c r="A260" s="285">
        <v>3077</v>
      </c>
      <c r="B260" s="165">
        <v>1</v>
      </c>
      <c r="C260" s="165"/>
      <c r="D260" s="165"/>
      <c r="E260" s="165"/>
      <c r="F260" s="165" t="s">
        <v>231</v>
      </c>
      <c r="G260" s="165">
        <v>201807</v>
      </c>
      <c r="H260" s="284">
        <f>VLOOKUP(A260,Specifikation!A:E,5,0)/12</f>
        <v>-1333.3333333333333</v>
      </c>
    </row>
    <row r="261" spans="1:8">
      <c r="A261" s="285">
        <v>3077</v>
      </c>
      <c r="B261" s="165">
        <v>1</v>
      </c>
      <c r="C261" s="165"/>
      <c r="D261" s="165"/>
      <c r="E261" s="165"/>
      <c r="F261" s="165" t="s">
        <v>231</v>
      </c>
      <c r="G261" s="165">
        <v>201808</v>
      </c>
      <c r="H261" s="284">
        <f>VLOOKUP(A261,Specifikation!A:E,5,0)/12</f>
        <v>-1333.3333333333333</v>
      </c>
    </row>
    <row r="262" spans="1:8">
      <c r="A262" s="285">
        <v>3077</v>
      </c>
      <c r="B262" s="165">
        <v>1</v>
      </c>
      <c r="C262" s="165"/>
      <c r="D262" s="165"/>
      <c r="E262" s="165"/>
      <c r="F262" s="165" t="s">
        <v>231</v>
      </c>
      <c r="G262" s="165">
        <v>201809</v>
      </c>
      <c r="H262" s="284">
        <f>VLOOKUP(A262,Specifikation!A:E,5,0)/12</f>
        <v>-1333.3333333333333</v>
      </c>
    </row>
    <row r="263" spans="1:8">
      <c r="A263" s="285">
        <v>3077</v>
      </c>
      <c r="B263" s="165">
        <v>1</v>
      </c>
      <c r="C263" s="165"/>
      <c r="D263" s="165"/>
      <c r="E263" s="165"/>
      <c r="F263" s="165" t="s">
        <v>231</v>
      </c>
      <c r="G263" s="165">
        <v>201810</v>
      </c>
      <c r="H263" s="284">
        <f>VLOOKUP(A263,Specifikation!A:E,5,0)/12</f>
        <v>-1333.3333333333333</v>
      </c>
    </row>
    <row r="264" spans="1:8">
      <c r="A264" s="285">
        <v>3077</v>
      </c>
      <c r="B264" s="165">
        <v>1</v>
      </c>
      <c r="C264" s="165"/>
      <c r="D264" s="165"/>
      <c r="E264" s="165"/>
      <c r="F264" s="165" t="s">
        <v>231</v>
      </c>
      <c r="G264" s="165">
        <v>201811</v>
      </c>
      <c r="H264" s="284">
        <f>VLOOKUP(A264,Specifikation!A:E,5,0)/12</f>
        <v>-1333.3333333333333</v>
      </c>
    </row>
    <row r="265" spans="1:8">
      <c r="A265" s="285">
        <v>3077</v>
      </c>
      <c r="B265" s="165">
        <v>1</v>
      </c>
      <c r="C265" s="165"/>
      <c r="D265" s="165"/>
      <c r="E265" s="165"/>
      <c r="F265" s="165" t="s">
        <v>231</v>
      </c>
      <c r="G265" s="165">
        <v>201812</v>
      </c>
      <c r="H265" s="284">
        <f>VLOOKUP(A265,Specifikation!A:E,5,0)/12</f>
        <v>-1333.3333333333333</v>
      </c>
    </row>
    <row r="266" spans="1:8">
      <c r="A266" s="285">
        <v>3078</v>
      </c>
      <c r="B266" s="165">
        <v>1</v>
      </c>
      <c r="C266" s="165"/>
      <c r="D266" s="165"/>
      <c r="E266" s="165"/>
      <c r="F266" s="165" t="s">
        <v>231</v>
      </c>
      <c r="G266" s="165">
        <v>201801</v>
      </c>
      <c r="H266" s="284">
        <f>VLOOKUP(A266,Specifikation!A:E,5,0)/12</f>
        <v>0</v>
      </c>
    </row>
    <row r="267" spans="1:8">
      <c r="A267" s="285">
        <v>3078</v>
      </c>
      <c r="B267" s="165">
        <v>1</v>
      </c>
      <c r="C267" s="165"/>
      <c r="D267" s="165"/>
      <c r="E267" s="165"/>
      <c r="F267" s="165" t="s">
        <v>231</v>
      </c>
      <c r="G267" s="165">
        <v>201802</v>
      </c>
      <c r="H267" s="284">
        <f>VLOOKUP(A267,Specifikation!A:E,5,0)/12</f>
        <v>0</v>
      </c>
    </row>
    <row r="268" spans="1:8">
      <c r="A268" s="285">
        <v>3078</v>
      </c>
      <c r="B268" s="165">
        <v>1</v>
      </c>
      <c r="C268" s="165"/>
      <c r="D268" s="165"/>
      <c r="E268" s="165"/>
      <c r="F268" s="165" t="s">
        <v>231</v>
      </c>
      <c r="G268" s="165">
        <v>201803</v>
      </c>
      <c r="H268" s="284">
        <f>VLOOKUP(A268,Specifikation!A:E,5,0)/12</f>
        <v>0</v>
      </c>
    </row>
    <row r="269" spans="1:8">
      <c r="A269" s="285">
        <v>3078</v>
      </c>
      <c r="B269" s="165">
        <v>1</v>
      </c>
      <c r="C269" s="165"/>
      <c r="D269" s="165"/>
      <c r="E269" s="165"/>
      <c r="F269" s="165" t="s">
        <v>231</v>
      </c>
      <c r="G269" s="165">
        <v>201804</v>
      </c>
      <c r="H269" s="284">
        <f>VLOOKUP(A269,Specifikation!A:E,5,0)/12</f>
        <v>0</v>
      </c>
    </row>
    <row r="270" spans="1:8">
      <c r="A270" s="285">
        <v>3078</v>
      </c>
      <c r="B270" s="165">
        <v>1</v>
      </c>
      <c r="C270" s="165"/>
      <c r="D270" s="165"/>
      <c r="E270" s="165"/>
      <c r="F270" s="165" t="s">
        <v>231</v>
      </c>
      <c r="G270" s="165">
        <v>201805</v>
      </c>
      <c r="H270" s="284">
        <f>VLOOKUP(A270,Specifikation!A:E,5,0)/12</f>
        <v>0</v>
      </c>
    </row>
    <row r="271" spans="1:8">
      <c r="A271" s="285">
        <v>3078</v>
      </c>
      <c r="B271" s="165">
        <v>1</v>
      </c>
      <c r="C271" s="165"/>
      <c r="D271" s="165"/>
      <c r="E271" s="165"/>
      <c r="F271" s="165" t="s">
        <v>231</v>
      </c>
      <c r="G271" s="165">
        <v>201806</v>
      </c>
      <c r="H271" s="284">
        <f>VLOOKUP(A271,Specifikation!A:E,5,0)/12</f>
        <v>0</v>
      </c>
    </row>
    <row r="272" spans="1:8">
      <c r="A272" s="285">
        <v>3078</v>
      </c>
      <c r="B272" s="165">
        <v>1</v>
      </c>
      <c r="C272" s="165"/>
      <c r="D272" s="165"/>
      <c r="E272" s="165"/>
      <c r="F272" s="165" t="s">
        <v>231</v>
      </c>
      <c r="G272" s="165">
        <v>201807</v>
      </c>
      <c r="H272" s="284">
        <f>VLOOKUP(A272,Specifikation!A:E,5,0)/12</f>
        <v>0</v>
      </c>
    </row>
    <row r="273" spans="1:8">
      <c r="A273" s="285">
        <v>3078</v>
      </c>
      <c r="B273" s="165">
        <v>1</v>
      </c>
      <c r="C273" s="165"/>
      <c r="D273" s="165"/>
      <c r="E273" s="165"/>
      <c r="F273" s="165" t="s">
        <v>231</v>
      </c>
      <c r="G273" s="165">
        <v>201808</v>
      </c>
      <c r="H273" s="284">
        <f>VLOOKUP(A273,Specifikation!A:E,5,0)/12</f>
        <v>0</v>
      </c>
    </row>
    <row r="274" spans="1:8">
      <c r="A274" s="285">
        <v>3078</v>
      </c>
      <c r="B274" s="165">
        <v>1</v>
      </c>
      <c r="C274" s="165"/>
      <c r="D274" s="165"/>
      <c r="E274" s="165"/>
      <c r="F274" s="165" t="s">
        <v>231</v>
      </c>
      <c r="G274" s="165">
        <v>201809</v>
      </c>
      <c r="H274" s="284">
        <f>VLOOKUP(A274,Specifikation!A:E,5,0)/12</f>
        <v>0</v>
      </c>
    </row>
    <row r="275" spans="1:8">
      <c r="A275" s="285">
        <v>3078</v>
      </c>
      <c r="B275" s="165">
        <v>1</v>
      </c>
      <c r="C275" s="165"/>
      <c r="D275" s="165"/>
      <c r="E275" s="165"/>
      <c r="F275" s="165" t="s">
        <v>231</v>
      </c>
      <c r="G275" s="165">
        <v>201810</v>
      </c>
      <c r="H275" s="284">
        <f>VLOOKUP(A275,Specifikation!A:E,5,0)/12</f>
        <v>0</v>
      </c>
    </row>
    <row r="276" spans="1:8">
      <c r="A276" s="285">
        <v>3078</v>
      </c>
      <c r="B276" s="165">
        <v>1</v>
      </c>
      <c r="C276" s="165"/>
      <c r="D276" s="165"/>
      <c r="E276" s="165"/>
      <c r="F276" s="165" t="s">
        <v>231</v>
      </c>
      <c r="G276" s="165">
        <v>201811</v>
      </c>
      <c r="H276" s="284">
        <f>VLOOKUP(A276,Specifikation!A:E,5,0)/12</f>
        <v>0</v>
      </c>
    </row>
    <row r="277" spans="1:8">
      <c r="A277" s="285">
        <v>3078</v>
      </c>
      <c r="B277" s="165">
        <v>1</v>
      </c>
      <c r="C277" s="165"/>
      <c r="D277" s="165"/>
      <c r="E277" s="165"/>
      <c r="F277" s="165" t="s">
        <v>231</v>
      </c>
      <c r="G277" s="165">
        <v>201812</v>
      </c>
      <c r="H277" s="284">
        <f>VLOOKUP(A277,Specifikation!A:E,5,0)/12</f>
        <v>0</v>
      </c>
    </row>
    <row r="278" spans="1:8">
      <c r="A278" s="285">
        <v>3079</v>
      </c>
      <c r="B278" s="165">
        <v>1</v>
      </c>
      <c r="C278" s="165"/>
      <c r="D278" s="165"/>
      <c r="E278" s="165"/>
      <c r="F278" s="165" t="s">
        <v>231</v>
      </c>
      <c r="G278" s="165">
        <v>201801</v>
      </c>
      <c r="H278" s="284">
        <f>VLOOKUP(A278,Specifikation!A:E,5,0)/12</f>
        <v>0</v>
      </c>
    </row>
    <row r="279" spans="1:8">
      <c r="A279" s="285">
        <v>3079</v>
      </c>
      <c r="B279" s="165">
        <v>1</v>
      </c>
      <c r="C279" s="165"/>
      <c r="D279" s="165"/>
      <c r="E279" s="165"/>
      <c r="F279" s="165" t="s">
        <v>231</v>
      </c>
      <c r="G279" s="165">
        <v>201802</v>
      </c>
      <c r="H279" s="284">
        <f>VLOOKUP(A279,Specifikation!A:E,5,0)/12</f>
        <v>0</v>
      </c>
    </row>
    <row r="280" spans="1:8">
      <c r="A280" s="285">
        <v>3079</v>
      </c>
      <c r="B280" s="165">
        <v>1</v>
      </c>
      <c r="C280" s="165"/>
      <c r="D280" s="165"/>
      <c r="E280" s="165"/>
      <c r="F280" s="165" t="s">
        <v>231</v>
      </c>
      <c r="G280" s="165">
        <v>201803</v>
      </c>
      <c r="H280" s="284">
        <f>VLOOKUP(A280,Specifikation!A:E,5,0)/12</f>
        <v>0</v>
      </c>
    </row>
    <row r="281" spans="1:8">
      <c r="A281" s="285">
        <v>3079</v>
      </c>
      <c r="B281" s="165">
        <v>1</v>
      </c>
      <c r="C281" s="165"/>
      <c r="D281" s="165"/>
      <c r="E281" s="165"/>
      <c r="F281" s="165" t="s">
        <v>231</v>
      </c>
      <c r="G281" s="165">
        <v>201804</v>
      </c>
      <c r="H281" s="284">
        <f>VLOOKUP(A281,Specifikation!A:E,5,0)/12</f>
        <v>0</v>
      </c>
    </row>
    <row r="282" spans="1:8">
      <c r="A282" s="285">
        <v>3079</v>
      </c>
      <c r="B282" s="165">
        <v>1</v>
      </c>
      <c r="C282" s="165"/>
      <c r="D282" s="165"/>
      <c r="E282" s="165"/>
      <c r="F282" s="165" t="s">
        <v>231</v>
      </c>
      <c r="G282" s="165">
        <v>201805</v>
      </c>
      <c r="H282" s="284">
        <f>VLOOKUP(A282,Specifikation!A:E,5,0)/12</f>
        <v>0</v>
      </c>
    </row>
    <row r="283" spans="1:8">
      <c r="A283" s="285">
        <v>3079</v>
      </c>
      <c r="B283" s="165">
        <v>1</v>
      </c>
      <c r="C283" s="165"/>
      <c r="D283" s="165"/>
      <c r="E283" s="165"/>
      <c r="F283" s="165" t="s">
        <v>231</v>
      </c>
      <c r="G283" s="165">
        <v>201806</v>
      </c>
      <c r="H283" s="284">
        <f>VLOOKUP(A283,Specifikation!A:E,5,0)/12</f>
        <v>0</v>
      </c>
    </row>
    <row r="284" spans="1:8">
      <c r="A284" s="285">
        <v>3079</v>
      </c>
      <c r="B284" s="165">
        <v>1</v>
      </c>
      <c r="C284" s="165"/>
      <c r="D284" s="165"/>
      <c r="E284" s="165"/>
      <c r="F284" s="165" t="s">
        <v>231</v>
      </c>
      <c r="G284" s="165">
        <v>201807</v>
      </c>
      <c r="H284" s="284">
        <f>VLOOKUP(A284,Specifikation!A:E,5,0)/12</f>
        <v>0</v>
      </c>
    </row>
    <row r="285" spans="1:8">
      <c r="A285" s="285">
        <v>3079</v>
      </c>
      <c r="B285" s="165">
        <v>1</v>
      </c>
      <c r="C285" s="165"/>
      <c r="D285" s="165"/>
      <c r="E285" s="165"/>
      <c r="F285" s="165" t="s">
        <v>231</v>
      </c>
      <c r="G285" s="165">
        <v>201808</v>
      </c>
      <c r="H285" s="284">
        <f>VLOOKUP(A285,Specifikation!A:E,5,0)/12</f>
        <v>0</v>
      </c>
    </row>
    <row r="286" spans="1:8">
      <c r="A286" s="285">
        <v>3079</v>
      </c>
      <c r="B286" s="165">
        <v>1</v>
      </c>
      <c r="C286" s="165"/>
      <c r="D286" s="165"/>
      <c r="E286" s="165"/>
      <c r="F286" s="165" t="s">
        <v>231</v>
      </c>
      <c r="G286" s="165">
        <v>201809</v>
      </c>
      <c r="H286" s="284">
        <f>VLOOKUP(A286,Specifikation!A:E,5,0)/12</f>
        <v>0</v>
      </c>
    </row>
    <row r="287" spans="1:8">
      <c r="A287" s="285">
        <v>3079</v>
      </c>
      <c r="B287" s="165">
        <v>1</v>
      </c>
      <c r="C287" s="165"/>
      <c r="D287" s="165"/>
      <c r="E287" s="165"/>
      <c r="F287" s="165" t="s">
        <v>231</v>
      </c>
      <c r="G287" s="165">
        <v>201810</v>
      </c>
      <c r="H287" s="284">
        <f>VLOOKUP(A287,Specifikation!A:E,5,0)/12</f>
        <v>0</v>
      </c>
    </row>
    <row r="288" spans="1:8">
      <c r="A288" s="285">
        <v>3079</v>
      </c>
      <c r="B288" s="165">
        <v>1</v>
      </c>
      <c r="C288" s="165"/>
      <c r="D288" s="165"/>
      <c r="E288" s="165"/>
      <c r="F288" s="165" t="s">
        <v>231</v>
      </c>
      <c r="G288" s="165">
        <v>201811</v>
      </c>
      <c r="H288" s="284">
        <f>VLOOKUP(A288,Specifikation!A:E,5,0)/12</f>
        <v>0</v>
      </c>
    </row>
    <row r="289" spans="1:8">
      <c r="A289" s="285">
        <v>3079</v>
      </c>
      <c r="B289" s="165">
        <v>1</v>
      </c>
      <c r="C289" s="165"/>
      <c r="D289" s="165"/>
      <c r="E289" s="165"/>
      <c r="F289" s="165" t="s">
        <v>231</v>
      </c>
      <c r="G289" s="165">
        <v>201812</v>
      </c>
      <c r="H289" s="284">
        <f>VLOOKUP(A289,Specifikation!A:E,5,0)/12</f>
        <v>0</v>
      </c>
    </row>
    <row r="290" spans="1:8">
      <c r="A290" s="285">
        <v>3081</v>
      </c>
      <c r="B290" s="165">
        <v>1</v>
      </c>
      <c r="C290" s="165"/>
      <c r="D290" s="165"/>
      <c r="E290" s="165"/>
      <c r="F290" s="165" t="s">
        <v>231</v>
      </c>
      <c r="G290" s="165">
        <v>201801</v>
      </c>
      <c r="H290" s="284">
        <f>VLOOKUP(A290,Specifikation!A:E,5,0)/12</f>
        <v>0</v>
      </c>
    </row>
    <row r="291" spans="1:8">
      <c r="A291" s="285">
        <v>3081</v>
      </c>
      <c r="B291" s="165">
        <v>1</v>
      </c>
      <c r="C291" s="165"/>
      <c r="D291" s="165"/>
      <c r="E291" s="165"/>
      <c r="F291" s="165" t="s">
        <v>231</v>
      </c>
      <c r="G291" s="165">
        <v>201802</v>
      </c>
      <c r="H291" s="284">
        <f>VLOOKUP(A291,Specifikation!A:E,5,0)/12</f>
        <v>0</v>
      </c>
    </row>
    <row r="292" spans="1:8">
      <c r="A292" s="285">
        <v>3081</v>
      </c>
      <c r="B292" s="165">
        <v>1</v>
      </c>
      <c r="C292" s="165"/>
      <c r="D292" s="165"/>
      <c r="E292" s="165"/>
      <c r="F292" s="165" t="s">
        <v>231</v>
      </c>
      <c r="G292" s="165">
        <v>201803</v>
      </c>
      <c r="H292" s="284">
        <f>VLOOKUP(A292,Specifikation!A:E,5,0)/12</f>
        <v>0</v>
      </c>
    </row>
    <row r="293" spans="1:8">
      <c r="A293" s="285">
        <v>3081</v>
      </c>
      <c r="B293" s="165">
        <v>1</v>
      </c>
      <c r="C293" s="165"/>
      <c r="D293" s="165"/>
      <c r="E293" s="165"/>
      <c r="F293" s="165" t="s">
        <v>231</v>
      </c>
      <c r="G293" s="165">
        <v>201804</v>
      </c>
      <c r="H293" s="284">
        <f>VLOOKUP(A293,Specifikation!A:E,5,0)/12</f>
        <v>0</v>
      </c>
    </row>
    <row r="294" spans="1:8">
      <c r="A294" s="285">
        <v>3081</v>
      </c>
      <c r="B294" s="165">
        <v>1</v>
      </c>
      <c r="C294" s="165"/>
      <c r="D294" s="165"/>
      <c r="E294" s="165"/>
      <c r="F294" s="165" t="s">
        <v>231</v>
      </c>
      <c r="G294" s="165">
        <v>201805</v>
      </c>
      <c r="H294" s="284">
        <f>VLOOKUP(A294,Specifikation!A:E,5,0)/12</f>
        <v>0</v>
      </c>
    </row>
    <row r="295" spans="1:8">
      <c r="A295" s="285">
        <v>3081</v>
      </c>
      <c r="B295" s="165">
        <v>1</v>
      </c>
      <c r="C295" s="165"/>
      <c r="D295" s="165"/>
      <c r="E295" s="165"/>
      <c r="F295" s="165" t="s">
        <v>231</v>
      </c>
      <c r="G295" s="165">
        <v>201806</v>
      </c>
      <c r="H295" s="284">
        <f>VLOOKUP(A295,Specifikation!A:E,5,0)/12</f>
        <v>0</v>
      </c>
    </row>
    <row r="296" spans="1:8">
      <c r="A296" s="285">
        <v>3081</v>
      </c>
      <c r="B296" s="165">
        <v>1</v>
      </c>
      <c r="C296" s="165"/>
      <c r="D296" s="165"/>
      <c r="E296" s="165"/>
      <c r="F296" s="165" t="s">
        <v>231</v>
      </c>
      <c r="G296" s="165">
        <v>201807</v>
      </c>
      <c r="H296" s="284">
        <f>VLOOKUP(A296,Specifikation!A:E,5,0)/12</f>
        <v>0</v>
      </c>
    </row>
    <row r="297" spans="1:8">
      <c r="A297" s="285">
        <v>3081</v>
      </c>
      <c r="B297" s="165">
        <v>1</v>
      </c>
      <c r="C297" s="165"/>
      <c r="D297" s="165"/>
      <c r="E297" s="165"/>
      <c r="F297" s="165" t="s">
        <v>231</v>
      </c>
      <c r="G297" s="165">
        <v>201808</v>
      </c>
      <c r="H297" s="284">
        <f>VLOOKUP(A297,Specifikation!A:E,5,0)/12</f>
        <v>0</v>
      </c>
    </row>
    <row r="298" spans="1:8">
      <c r="A298" s="285">
        <v>3081</v>
      </c>
      <c r="B298" s="165">
        <v>1</v>
      </c>
      <c r="C298" s="165"/>
      <c r="D298" s="165"/>
      <c r="E298" s="165"/>
      <c r="F298" s="165" t="s">
        <v>231</v>
      </c>
      <c r="G298" s="165">
        <v>201809</v>
      </c>
      <c r="H298" s="284">
        <f>VLOOKUP(A298,Specifikation!A:E,5,0)/12</f>
        <v>0</v>
      </c>
    </row>
    <row r="299" spans="1:8">
      <c r="A299" s="285">
        <v>3081</v>
      </c>
      <c r="B299" s="165">
        <v>1</v>
      </c>
      <c r="C299" s="165"/>
      <c r="D299" s="165"/>
      <c r="E299" s="165"/>
      <c r="F299" s="165" t="s">
        <v>231</v>
      </c>
      <c r="G299" s="165">
        <v>201810</v>
      </c>
      <c r="H299" s="284">
        <f>VLOOKUP(A299,Specifikation!A:E,5,0)/12</f>
        <v>0</v>
      </c>
    </row>
    <row r="300" spans="1:8">
      <c r="A300" s="285">
        <v>3081</v>
      </c>
      <c r="B300" s="165">
        <v>1</v>
      </c>
      <c r="C300" s="165"/>
      <c r="D300" s="165"/>
      <c r="E300" s="165"/>
      <c r="F300" s="165" t="s">
        <v>231</v>
      </c>
      <c r="G300" s="165">
        <v>201811</v>
      </c>
      <c r="H300" s="284">
        <f>VLOOKUP(A300,Specifikation!A:E,5,0)/12</f>
        <v>0</v>
      </c>
    </row>
    <row r="301" spans="1:8">
      <c r="A301" s="285">
        <v>3081</v>
      </c>
      <c r="B301" s="165">
        <v>1</v>
      </c>
      <c r="C301" s="165"/>
      <c r="D301" s="165"/>
      <c r="E301" s="165"/>
      <c r="F301" s="165" t="s">
        <v>231</v>
      </c>
      <c r="G301" s="165">
        <v>201812</v>
      </c>
      <c r="H301" s="284">
        <f>VLOOKUP(A301,Specifikation!A:E,5,0)/12</f>
        <v>0</v>
      </c>
    </row>
    <row r="302" spans="1:8">
      <c r="A302" s="285">
        <v>3083</v>
      </c>
      <c r="B302" s="165">
        <v>1</v>
      </c>
      <c r="C302" s="165"/>
      <c r="D302" s="165"/>
      <c r="E302" s="165"/>
      <c r="F302" s="165" t="s">
        <v>231</v>
      </c>
      <c r="G302" s="165">
        <v>201801</v>
      </c>
      <c r="H302" s="284">
        <f>VLOOKUP(A302,Specifikation!A:E,5,0)/12</f>
        <v>0</v>
      </c>
    </row>
    <row r="303" spans="1:8">
      <c r="A303" s="285">
        <v>3083</v>
      </c>
      <c r="B303" s="165">
        <v>1</v>
      </c>
      <c r="C303" s="165"/>
      <c r="D303" s="165"/>
      <c r="E303" s="165"/>
      <c r="F303" s="165" t="s">
        <v>231</v>
      </c>
      <c r="G303" s="165">
        <v>201802</v>
      </c>
      <c r="H303" s="284">
        <f>VLOOKUP(A303,Specifikation!A:E,5,0)/12</f>
        <v>0</v>
      </c>
    </row>
    <row r="304" spans="1:8">
      <c r="A304" s="285">
        <v>3083</v>
      </c>
      <c r="B304" s="165">
        <v>1</v>
      </c>
      <c r="C304" s="165"/>
      <c r="D304" s="165"/>
      <c r="E304" s="165"/>
      <c r="F304" s="165" t="s">
        <v>231</v>
      </c>
      <c r="G304" s="165">
        <v>201803</v>
      </c>
      <c r="H304" s="284">
        <f>VLOOKUP(A304,Specifikation!A:E,5,0)/12</f>
        <v>0</v>
      </c>
    </row>
    <row r="305" spans="1:8">
      <c r="A305" s="285">
        <v>3083</v>
      </c>
      <c r="B305" s="165">
        <v>1</v>
      </c>
      <c r="C305" s="165"/>
      <c r="D305" s="165"/>
      <c r="E305" s="165"/>
      <c r="F305" s="165" t="s">
        <v>231</v>
      </c>
      <c r="G305" s="165">
        <v>201804</v>
      </c>
      <c r="H305" s="284">
        <f>VLOOKUP(A305,Specifikation!A:E,5,0)/12</f>
        <v>0</v>
      </c>
    </row>
    <row r="306" spans="1:8">
      <c r="A306" s="285">
        <v>3083</v>
      </c>
      <c r="B306" s="165">
        <v>1</v>
      </c>
      <c r="C306" s="165"/>
      <c r="D306" s="165"/>
      <c r="E306" s="165"/>
      <c r="F306" s="165" t="s">
        <v>231</v>
      </c>
      <c r="G306" s="165">
        <v>201805</v>
      </c>
      <c r="H306" s="284">
        <f>VLOOKUP(A306,Specifikation!A:E,5,0)/12</f>
        <v>0</v>
      </c>
    </row>
    <row r="307" spans="1:8">
      <c r="A307" s="285">
        <v>3083</v>
      </c>
      <c r="B307" s="165">
        <v>1</v>
      </c>
      <c r="C307" s="165"/>
      <c r="D307" s="165"/>
      <c r="E307" s="165"/>
      <c r="F307" s="165" t="s">
        <v>231</v>
      </c>
      <c r="G307" s="165">
        <v>201806</v>
      </c>
      <c r="H307" s="284">
        <f>VLOOKUP(A307,Specifikation!A:E,5,0)/12</f>
        <v>0</v>
      </c>
    </row>
    <row r="308" spans="1:8">
      <c r="A308" s="285">
        <v>3083</v>
      </c>
      <c r="B308" s="165">
        <v>1</v>
      </c>
      <c r="C308" s="165"/>
      <c r="D308" s="165"/>
      <c r="E308" s="165"/>
      <c r="F308" s="165" t="s">
        <v>231</v>
      </c>
      <c r="G308" s="165">
        <v>201807</v>
      </c>
      <c r="H308" s="284">
        <f>VLOOKUP(A308,Specifikation!A:E,5,0)/12</f>
        <v>0</v>
      </c>
    </row>
    <row r="309" spans="1:8">
      <c r="A309" s="285">
        <v>3083</v>
      </c>
      <c r="B309" s="165">
        <v>1</v>
      </c>
      <c r="C309" s="165"/>
      <c r="D309" s="165"/>
      <c r="E309" s="165"/>
      <c r="F309" s="165" t="s">
        <v>231</v>
      </c>
      <c r="G309" s="165">
        <v>201808</v>
      </c>
      <c r="H309" s="284">
        <f>VLOOKUP(A309,Specifikation!A:E,5,0)/12</f>
        <v>0</v>
      </c>
    </row>
    <row r="310" spans="1:8">
      <c r="A310" s="285">
        <v>3083</v>
      </c>
      <c r="B310" s="165">
        <v>1</v>
      </c>
      <c r="C310" s="165"/>
      <c r="D310" s="165"/>
      <c r="E310" s="165"/>
      <c r="F310" s="165" t="s">
        <v>231</v>
      </c>
      <c r="G310" s="165">
        <v>201809</v>
      </c>
      <c r="H310" s="284">
        <f>VLOOKUP(A310,Specifikation!A:E,5,0)/12</f>
        <v>0</v>
      </c>
    </row>
    <row r="311" spans="1:8">
      <c r="A311" s="285">
        <v>3083</v>
      </c>
      <c r="B311" s="165">
        <v>1</v>
      </c>
      <c r="C311" s="165"/>
      <c r="D311" s="165"/>
      <c r="E311" s="165"/>
      <c r="F311" s="165" t="s">
        <v>231</v>
      </c>
      <c r="G311" s="165">
        <v>201810</v>
      </c>
      <c r="H311" s="284">
        <f>VLOOKUP(A311,Specifikation!A:E,5,0)/12</f>
        <v>0</v>
      </c>
    </row>
    <row r="312" spans="1:8">
      <c r="A312" s="285">
        <v>3083</v>
      </c>
      <c r="B312" s="165">
        <v>1</v>
      </c>
      <c r="C312" s="165"/>
      <c r="D312" s="165"/>
      <c r="E312" s="165"/>
      <c r="F312" s="165" t="s">
        <v>231</v>
      </c>
      <c r="G312" s="165">
        <v>201811</v>
      </c>
      <c r="H312" s="284">
        <f>VLOOKUP(A312,Specifikation!A:E,5,0)/12</f>
        <v>0</v>
      </c>
    </row>
    <row r="313" spans="1:8">
      <c r="A313" s="285">
        <v>3083</v>
      </c>
      <c r="B313" s="165">
        <v>1</v>
      </c>
      <c r="C313" s="165"/>
      <c r="D313" s="165"/>
      <c r="E313" s="165"/>
      <c r="F313" s="165" t="s">
        <v>231</v>
      </c>
      <c r="G313" s="165">
        <v>201812</v>
      </c>
      <c r="H313" s="284">
        <f>VLOOKUP(A313,Specifikation!A:E,5,0)/12</f>
        <v>0</v>
      </c>
    </row>
    <row r="314" spans="1:8">
      <c r="A314" s="285">
        <v>3085</v>
      </c>
      <c r="B314" s="165">
        <v>1</v>
      </c>
      <c r="C314" s="165"/>
      <c r="D314" s="165"/>
      <c r="E314" s="165"/>
      <c r="F314" s="165" t="s">
        <v>231</v>
      </c>
      <c r="G314" s="165">
        <v>201801</v>
      </c>
      <c r="H314" s="284">
        <f>VLOOKUP(A314,Specifikation!A:E,5,0)/12</f>
        <v>0</v>
      </c>
    </row>
    <row r="315" spans="1:8">
      <c r="A315" s="285">
        <v>3085</v>
      </c>
      <c r="B315" s="165">
        <v>1</v>
      </c>
      <c r="C315" s="165"/>
      <c r="D315" s="165"/>
      <c r="E315" s="165"/>
      <c r="F315" s="165" t="s">
        <v>231</v>
      </c>
      <c r="G315" s="165">
        <v>201802</v>
      </c>
      <c r="H315" s="284">
        <f>VLOOKUP(A315,Specifikation!A:E,5,0)/12</f>
        <v>0</v>
      </c>
    </row>
    <row r="316" spans="1:8">
      <c r="A316" s="285">
        <v>3085</v>
      </c>
      <c r="B316" s="165">
        <v>1</v>
      </c>
      <c r="C316" s="165"/>
      <c r="D316" s="165"/>
      <c r="E316" s="165"/>
      <c r="F316" s="165" t="s">
        <v>231</v>
      </c>
      <c r="G316" s="165">
        <v>201803</v>
      </c>
      <c r="H316" s="284">
        <f>VLOOKUP(A316,Specifikation!A:E,5,0)/12</f>
        <v>0</v>
      </c>
    </row>
    <row r="317" spans="1:8">
      <c r="A317" s="285">
        <v>3085</v>
      </c>
      <c r="B317" s="165">
        <v>1</v>
      </c>
      <c r="C317" s="165"/>
      <c r="D317" s="165"/>
      <c r="E317" s="165"/>
      <c r="F317" s="165" t="s">
        <v>231</v>
      </c>
      <c r="G317" s="165">
        <v>201804</v>
      </c>
      <c r="H317" s="284">
        <f>VLOOKUP(A317,Specifikation!A:E,5,0)/12</f>
        <v>0</v>
      </c>
    </row>
    <row r="318" spans="1:8">
      <c r="A318" s="285">
        <v>3085</v>
      </c>
      <c r="B318" s="165">
        <v>1</v>
      </c>
      <c r="C318" s="165"/>
      <c r="D318" s="165"/>
      <c r="E318" s="165"/>
      <c r="F318" s="165" t="s">
        <v>231</v>
      </c>
      <c r="G318" s="165">
        <v>201805</v>
      </c>
      <c r="H318" s="284">
        <f>VLOOKUP(A318,Specifikation!A:E,5,0)/12</f>
        <v>0</v>
      </c>
    </row>
    <row r="319" spans="1:8">
      <c r="A319" s="285">
        <v>3085</v>
      </c>
      <c r="B319" s="165">
        <v>1</v>
      </c>
      <c r="C319" s="165"/>
      <c r="D319" s="165"/>
      <c r="E319" s="165"/>
      <c r="F319" s="165" t="s">
        <v>231</v>
      </c>
      <c r="G319" s="165">
        <v>201806</v>
      </c>
      <c r="H319" s="284">
        <f>VLOOKUP(A319,Specifikation!A:E,5,0)/12</f>
        <v>0</v>
      </c>
    </row>
    <row r="320" spans="1:8">
      <c r="A320" s="285">
        <v>3085</v>
      </c>
      <c r="B320" s="165">
        <v>1</v>
      </c>
      <c r="C320" s="165"/>
      <c r="D320" s="165"/>
      <c r="E320" s="165"/>
      <c r="F320" s="165" t="s">
        <v>231</v>
      </c>
      <c r="G320" s="165">
        <v>201807</v>
      </c>
      <c r="H320" s="284">
        <f>VLOOKUP(A320,Specifikation!A:E,5,0)/12</f>
        <v>0</v>
      </c>
    </row>
    <row r="321" spans="1:8">
      <c r="A321" s="285">
        <v>3085</v>
      </c>
      <c r="B321" s="165">
        <v>1</v>
      </c>
      <c r="C321" s="165"/>
      <c r="D321" s="165"/>
      <c r="E321" s="165"/>
      <c r="F321" s="165" t="s">
        <v>231</v>
      </c>
      <c r="G321" s="165">
        <v>201808</v>
      </c>
      <c r="H321" s="284">
        <f>VLOOKUP(A321,Specifikation!A:E,5,0)/12</f>
        <v>0</v>
      </c>
    </row>
    <row r="322" spans="1:8">
      <c r="A322" s="285">
        <v>3085</v>
      </c>
      <c r="B322" s="165">
        <v>1</v>
      </c>
      <c r="C322" s="165"/>
      <c r="D322" s="165"/>
      <c r="E322" s="165"/>
      <c r="F322" s="165" t="s">
        <v>231</v>
      </c>
      <c r="G322" s="165">
        <v>201809</v>
      </c>
      <c r="H322" s="284">
        <f>VLOOKUP(A322,Specifikation!A:E,5,0)/12</f>
        <v>0</v>
      </c>
    </row>
    <row r="323" spans="1:8">
      <c r="A323" s="285">
        <v>3085</v>
      </c>
      <c r="B323" s="165">
        <v>1</v>
      </c>
      <c r="C323" s="165"/>
      <c r="D323" s="165"/>
      <c r="E323" s="165"/>
      <c r="F323" s="165" t="s">
        <v>231</v>
      </c>
      <c r="G323" s="165">
        <v>201810</v>
      </c>
      <c r="H323" s="284">
        <f>VLOOKUP(A323,Specifikation!A:E,5,0)/12</f>
        <v>0</v>
      </c>
    </row>
    <row r="324" spans="1:8">
      <c r="A324" s="285">
        <v>3085</v>
      </c>
      <c r="B324" s="165">
        <v>1</v>
      </c>
      <c r="C324" s="165"/>
      <c r="D324" s="165"/>
      <c r="E324" s="165"/>
      <c r="F324" s="165" t="s">
        <v>231</v>
      </c>
      <c r="G324" s="165">
        <v>201811</v>
      </c>
      <c r="H324" s="284">
        <f>VLOOKUP(A324,Specifikation!A:E,5,0)/12</f>
        <v>0</v>
      </c>
    </row>
    <row r="325" spans="1:8">
      <c r="A325" s="285">
        <v>3085</v>
      </c>
      <c r="B325" s="165">
        <v>1</v>
      </c>
      <c r="C325" s="165"/>
      <c r="D325" s="165"/>
      <c r="E325" s="165"/>
      <c r="F325" s="165" t="s">
        <v>231</v>
      </c>
      <c r="G325" s="165">
        <v>201812</v>
      </c>
      <c r="H325" s="284">
        <f>VLOOKUP(A325,Specifikation!A:E,5,0)/12</f>
        <v>0</v>
      </c>
    </row>
    <row r="326" spans="1:8">
      <c r="A326" s="285">
        <v>3086</v>
      </c>
      <c r="B326" s="165">
        <v>1</v>
      </c>
      <c r="C326" s="165"/>
      <c r="D326" s="165"/>
      <c r="E326" s="165"/>
      <c r="F326" s="165" t="s">
        <v>231</v>
      </c>
      <c r="G326" s="165">
        <v>201801</v>
      </c>
      <c r="H326" s="284">
        <f>VLOOKUP(A326,Specifikation!A:E,5,0)/12</f>
        <v>0</v>
      </c>
    </row>
    <row r="327" spans="1:8">
      <c r="A327" s="285">
        <v>3086</v>
      </c>
      <c r="B327" s="165">
        <v>1</v>
      </c>
      <c r="C327" s="165"/>
      <c r="D327" s="165"/>
      <c r="E327" s="165"/>
      <c r="F327" s="165" t="s">
        <v>231</v>
      </c>
      <c r="G327" s="165">
        <v>201802</v>
      </c>
      <c r="H327" s="284">
        <f>VLOOKUP(A327,Specifikation!A:E,5,0)/12</f>
        <v>0</v>
      </c>
    </row>
    <row r="328" spans="1:8">
      <c r="A328" s="285">
        <v>3086</v>
      </c>
      <c r="B328" s="165">
        <v>1</v>
      </c>
      <c r="C328" s="165"/>
      <c r="D328" s="165"/>
      <c r="E328" s="165"/>
      <c r="F328" s="165" t="s">
        <v>231</v>
      </c>
      <c r="G328" s="165">
        <v>201803</v>
      </c>
      <c r="H328" s="284">
        <f>VLOOKUP(A328,Specifikation!A:E,5,0)/12</f>
        <v>0</v>
      </c>
    </row>
    <row r="329" spans="1:8">
      <c r="A329" s="285">
        <v>3086</v>
      </c>
      <c r="B329" s="165">
        <v>1</v>
      </c>
      <c r="C329" s="165"/>
      <c r="D329" s="165"/>
      <c r="E329" s="165"/>
      <c r="F329" s="165" t="s">
        <v>231</v>
      </c>
      <c r="G329" s="165">
        <v>201804</v>
      </c>
      <c r="H329" s="284">
        <f>VLOOKUP(A329,Specifikation!A:E,5,0)/12</f>
        <v>0</v>
      </c>
    </row>
    <row r="330" spans="1:8">
      <c r="A330" s="285">
        <v>3086</v>
      </c>
      <c r="B330" s="165">
        <v>1</v>
      </c>
      <c r="C330" s="165"/>
      <c r="D330" s="165"/>
      <c r="E330" s="165"/>
      <c r="F330" s="165" t="s">
        <v>231</v>
      </c>
      <c r="G330" s="165">
        <v>201805</v>
      </c>
      <c r="H330" s="284">
        <f>VLOOKUP(A330,Specifikation!A:E,5,0)/12</f>
        <v>0</v>
      </c>
    </row>
    <row r="331" spans="1:8">
      <c r="A331" s="285">
        <v>3086</v>
      </c>
      <c r="B331" s="165">
        <v>1</v>
      </c>
      <c r="C331" s="165"/>
      <c r="D331" s="165"/>
      <c r="E331" s="165"/>
      <c r="F331" s="165" t="s">
        <v>231</v>
      </c>
      <c r="G331" s="165">
        <v>201806</v>
      </c>
      <c r="H331" s="284">
        <f>VLOOKUP(A331,Specifikation!A:E,5,0)/12</f>
        <v>0</v>
      </c>
    </row>
    <row r="332" spans="1:8">
      <c r="A332" s="285">
        <v>3086</v>
      </c>
      <c r="B332" s="165">
        <v>1</v>
      </c>
      <c r="C332" s="165"/>
      <c r="D332" s="165"/>
      <c r="E332" s="165"/>
      <c r="F332" s="165" t="s">
        <v>231</v>
      </c>
      <c r="G332" s="165">
        <v>201807</v>
      </c>
      <c r="H332" s="284">
        <f>VLOOKUP(A332,Specifikation!A:E,5,0)/12</f>
        <v>0</v>
      </c>
    </row>
    <row r="333" spans="1:8">
      <c r="A333" s="285">
        <v>3086</v>
      </c>
      <c r="B333" s="165">
        <v>1</v>
      </c>
      <c r="C333" s="165"/>
      <c r="D333" s="165"/>
      <c r="E333" s="165"/>
      <c r="F333" s="165" t="s">
        <v>231</v>
      </c>
      <c r="G333" s="165">
        <v>201808</v>
      </c>
      <c r="H333" s="284">
        <f>VLOOKUP(A333,Specifikation!A:E,5,0)/12</f>
        <v>0</v>
      </c>
    </row>
    <row r="334" spans="1:8">
      <c r="A334" s="285">
        <v>3086</v>
      </c>
      <c r="B334" s="165">
        <v>1</v>
      </c>
      <c r="C334" s="165"/>
      <c r="D334" s="165"/>
      <c r="E334" s="165"/>
      <c r="F334" s="165" t="s">
        <v>231</v>
      </c>
      <c r="G334" s="165">
        <v>201809</v>
      </c>
      <c r="H334" s="284">
        <f>VLOOKUP(A334,Specifikation!A:E,5,0)/12</f>
        <v>0</v>
      </c>
    </row>
    <row r="335" spans="1:8">
      <c r="A335" s="285">
        <v>3086</v>
      </c>
      <c r="B335" s="165">
        <v>1</v>
      </c>
      <c r="C335" s="165"/>
      <c r="D335" s="165"/>
      <c r="E335" s="165"/>
      <c r="F335" s="165" t="s">
        <v>231</v>
      </c>
      <c r="G335" s="165">
        <v>201810</v>
      </c>
      <c r="H335" s="284">
        <f>VLOOKUP(A335,Specifikation!A:E,5,0)/12</f>
        <v>0</v>
      </c>
    </row>
    <row r="336" spans="1:8">
      <c r="A336" s="285">
        <v>3086</v>
      </c>
      <c r="B336" s="165">
        <v>1</v>
      </c>
      <c r="C336" s="165"/>
      <c r="D336" s="165"/>
      <c r="E336" s="165"/>
      <c r="F336" s="165" t="s">
        <v>231</v>
      </c>
      <c r="G336" s="165">
        <v>201811</v>
      </c>
      <c r="H336" s="284">
        <f>VLOOKUP(A336,Specifikation!A:E,5,0)/12</f>
        <v>0</v>
      </c>
    </row>
    <row r="337" spans="1:8">
      <c r="A337" s="285">
        <v>3086</v>
      </c>
      <c r="B337" s="165">
        <v>1</v>
      </c>
      <c r="C337" s="165"/>
      <c r="D337" s="165"/>
      <c r="E337" s="165"/>
      <c r="F337" s="165" t="s">
        <v>231</v>
      </c>
      <c r="G337" s="165">
        <v>201812</v>
      </c>
      <c r="H337" s="284">
        <f>VLOOKUP(A337,Specifikation!A:E,5,0)/12</f>
        <v>0</v>
      </c>
    </row>
    <row r="338" spans="1:8">
      <c r="A338" s="285">
        <v>3089</v>
      </c>
      <c r="B338" s="165">
        <v>1</v>
      </c>
      <c r="C338" s="165"/>
      <c r="D338" s="165"/>
      <c r="E338" s="165"/>
      <c r="F338" s="165" t="s">
        <v>231</v>
      </c>
      <c r="G338" s="165">
        <v>201801</v>
      </c>
      <c r="H338" s="284">
        <f>VLOOKUP(A338,Specifikation!A:E,5,0)/12</f>
        <v>0</v>
      </c>
    </row>
    <row r="339" spans="1:8">
      <c r="A339" s="285">
        <v>3089</v>
      </c>
      <c r="B339" s="165">
        <v>1</v>
      </c>
      <c r="C339" s="165"/>
      <c r="D339" s="165"/>
      <c r="E339" s="165"/>
      <c r="F339" s="165" t="s">
        <v>231</v>
      </c>
      <c r="G339" s="165">
        <v>201802</v>
      </c>
      <c r="H339" s="284">
        <f>VLOOKUP(A339,Specifikation!A:E,5,0)/12</f>
        <v>0</v>
      </c>
    </row>
    <row r="340" spans="1:8">
      <c r="A340" s="285">
        <v>3089</v>
      </c>
      <c r="B340" s="165">
        <v>1</v>
      </c>
      <c r="C340" s="165"/>
      <c r="D340" s="165"/>
      <c r="E340" s="165"/>
      <c r="F340" s="165" t="s">
        <v>231</v>
      </c>
      <c r="G340" s="165">
        <v>201803</v>
      </c>
      <c r="H340" s="284">
        <f>VLOOKUP(A340,Specifikation!A:E,5,0)/12</f>
        <v>0</v>
      </c>
    </row>
    <row r="341" spans="1:8">
      <c r="A341" s="285">
        <v>3089</v>
      </c>
      <c r="B341" s="165">
        <v>1</v>
      </c>
      <c r="C341" s="165"/>
      <c r="D341" s="165"/>
      <c r="E341" s="165"/>
      <c r="F341" s="165" t="s">
        <v>231</v>
      </c>
      <c r="G341" s="165">
        <v>201804</v>
      </c>
      <c r="H341" s="284">
        <f>VLOOKUP(A341,Specifikation!A:E,5,0)/12</f>
        <v>0</v>
      </c>
    </row>
    <row r="342" spans="1:8">
      <c r="A342" s="285">
        <v>3089</v>
      </c>
      <c r="B342" s="165">
        <v>1</v>
      </c>
      <c r="C342" s="165"/>
      <c r="D342" s="165"/>
      <c r="E342" s="165"/>
      <c r="F342" s="165" t="s">
        <v>231</v>
      </c>
      <c r="G342" s="165">
        <v>201805</v>
      </c>
      <c r="H342" s="284">
        <f>VLOOKUP(A342,Specifikation!A:E,5,0)/12</f>
        <v>0</v>
      </c>
    </row>
    <row r="343" spans="1:8">
      <c r="A343" s="285">
        <v>3089</v>
      </c>
      <c r="B343" s="165">
        <v>1</v>
      </c>
      <c r="C343" s="165"/>
      <c r="D343" s="165"/>
      <c r="E343" s="165"/>
      <c r="F343" s="165" t="s">
        <v>231</v>
      </c>
      <c r="G343" s="165">
        <v>201806</v>
      </c>
      <c r="H343" s="284">
        <f>VLOOKUP(A343,Specifikation!A:E,5,0)/12</f>
        <v>0</v>
      </c>
    </row>
    <row r="344" spans="1:8">
      <c r="A344" s="285">
        <v>3089</v>
      </c>
      <c r="B344" s="165">
        <v>1</v>
      </c>
      <c r="C344" s="165"/>
      <c r="D344" s="165"/>
      <c r="E344" s="165"/>
      <c r="F344" s="165" t="s">
        <v>231</v>
      </c>
      <c r="G344" s="165">
        <v>201807</v>
      </c>
      <c r="H344" s="284">
        <f>VLOOKUP(A344,Specifikation!A:E,5,0)/12</f>
        <v>0</v>
      </c>
    </row>
    <row r="345" spans="1:8">
      <c r="A345" s="285">
        <v>3089</v>
      </c>
      <c r="B345" s="165">
        <v>1</v>
      </c>
      <c r="C345" s="165"/>
      <c r="D345" s="165"/>
      <c r="E345" s="165"/>
      <c r="F345" s="165" t="s">
        <v>231</v>
      </c>
      <c r="G345" s="165">
        <v>201808</v>
      </c>
      <c r="H345" s="284">
        <f>VLOOKUP(A345,Specifikation!A:E,5,0)/12</f>
        <v>0</v>
      </c>
    </row>
    <row r="346" spans="1:8">
      <c r="A346" s="285">
        <v>3089</v>
      </c>
      <c r="B346" s="165">
        <v>1</v>
      </c>
      <c r="C346" s="165"/>
      <c r="D346" s="165"/>
      <c r="E346" s="165"/>
      <c r="F346" s="165" t="s">
        <v>231</v>
      </c>
      <c r="G346" s="165">
        <v>201809</v>
      </c>
      <c r="H346" s="284">
        <f>VLOOKUP(A346,Specifikation!A:E,5,0)/12</f>
        <v>0</v>
      </c>
    </row>
    <row r="347" spans="1:8">
      <c r="A347" s="285">
        <v>3089</v>
      </c>
      <c r="B347" s="165">
        <v>1</v>
      </c>
      <c r="C347" s="165"/>
      <c r="D347" s="165"/>
      <c r="E347" s="165"/>
      <c r="F347" s="165" t="s">
        <v>231</v>
      </c>
      <c r="G347" s="165">
        <v>201810</v>
      </c>
      <c r="H347" s="284">
        <f>VLOOKUP(A347,Specifikation!A:E,5,0)/12</f>
        <v>0</v>
      </c>
    </row>
    <row r="348" spans="1:8">
      <c r="A348" s="285">
        <v>3089</v>
      </c>
      <c r="B348" s="165">
        <v>1</v>
      </c>
      <c r="C348" s="165"/>
      <c r="D348" s="165"/>
      <c r="E348" s="165"/>
      <c r="F348" s="165" t="s">
        <v>231</v>
      </c>
      <c r="G348" s="165">
        <v>201811</v>
      </c>
      <c r="H348" s="284">
        <f>VLOOKUP(A348,Specifikation!A:E,5,0)/12</f>
        <v>0</v>
      </c>
    </row>
    <row r="349" spans="1:8">
      <c r="A349" s="285">
        <v>3089</v>
      </c>
      <c r="B349" s="165">
        <v>1</v>
      </c>
      <c r="C349" s="165"/>
      <c r="D349" s="165"/>
      <c r="E349" s="165"/>
      <c r="F349" s="165" t="s">
        <v>231</v>
      </c>
      <c r="G349" s="165">
        <v>201812</v>
      </c>
      <c r="H349" s="284">
        <f>VLOOKUP(A349,Specifikation!A:E,5,0)/12</f>
        <v>0</v>
      </c>
    </row>
    <row r="350" spans="1:8">
      <c r="A350" s="285">
        <v>3095</v>
      </c>
      <c r="B350" s="165">
        <v>1</v>
      </c>
      <c r="C350" s="165"/>
      <c r="D350" s="165"/>
      <c r="E350" s="165"/>
      <c r="F350" s="165" t="s">
        <v>231</v>
      </c>
      <c r="G350" s="165">
        <v>201801</v>
      </c>
      <c r="H350" s="284">
        <f>VLOOKUP(A350,Specifikation!A:E,5,0)/12</f>
        <v>0</v>
      </c>
    </row>
    <row r="351" spans="1:8">
      <c r="A351" s="285">
        <v>3095</v>
      </c>
      <c r="B351" s="165">
        <v>1</v>
      </c>
      <c r="C351" s="165"/>
      <c r="D351" s="165"/>
      <c r="E351" s="165"/>
      <c r="F351" s="165" t="s">
        <v>231</v>
      </c>
      <c r="G351" s="165">
        <v>201802</v>
      </c>
      <c r="H351" s="284">
        <f>VLOOKUP(A351,Specifikation!A:E,5,0)/12</f>
        <v>0</v>
      </c>
    </row>
    <row r="352" spans="1:8">
      <c r="A352" s="285">
        <v>3095</v>
      </c>
      <c r="B352" s="165">
        <v>1</v>
      </c>
      <c r="C352" s="165"/>
      <c r="D352" s="165"/>
      <c r="E352" s="165"/>
      <c r="F352" s="165" t="s">
        <v>231</v>
      </c>
      <c r="G352" s="165">
        <v>201803</v>
      </c>
      <c r="H352" s="284">
        <f>VLOOKUP(A352,Specifikation!A:E,5,0)/12</f>
        <v>0</v>
      </c>
    </row>
    <row r="353" spans="1:8">
      <c r="A353" s="285">
        <v>3095</v>
      </c>
      <c r="B353" s="165">
        <v>1</v>
      </c>
      <c r="C353" s="165"/>
      <c r="D353" s="165"/>
      <c r="E353" s="165"/>
      <c r="F353" s="165" t="s">
        <v>231</v>
      </c>
      <c r="G353" s="165">
        <v>201804</v>
      </c>
      <c r="H353" s="284">
        <f>VLOOKUP(A353,Specifikation!A:E,5,0)/12</f>
        <v>0</v>
      </c>
    </row>
    <row r="354" spans="1:8">
      <c r="A354" s="285">
        <v>3095</v>
      </c>
      <c r="B354" s="165">
        <v>1</v>
      </c>
      <c r="C354" s="165"/>
      <c r="D354" s="165"/>
      <c r="E354" s="165"/>
      <c r="F354" s="165" t="s">
        <v>231</v>
      </c>
      <c r="G354" s="165">
        <v>201805</v>
      </c>
      <c r="H354" s="284">
        <f>VLOOKUP(A354,Specifikation!A:E,5,0)/12</f>
        <v>0</v>
      </c>
    </row>
    <row r="355" spans="1:8">
      <c r="A355" s="285">
        <v>3095</v>
      </c>
      <c r="B355" s="165">
        <v>1</v>
      </c>
      <c r="C355" s="165"/>
      <c r="D355" s="165"/>
      <c r="E355" s="165"/>
      <c r="F355" s="165" t="s">
        <v>231</v>
      </c>
      <c r="G355" s="165">
        <v>201806</v>
      </c>
      <c r="H355" s="284">
        <f>VLOOKUP(A355,Specifikation!A:E,5,0)/12</f>
        <v>0</v>
      </c>
    </row>
    <row r="356" spans="1:8">
      <c r="A356" s="285">
        <v>3095</v>
      </c>
      <c r="B356" s="165">
        <v>1</v>
      </c>
      <c r="C356" s="165"/>
      <c r="D356" s="165"/>
      <c r="E356" s="165"/>
      <c r="F356" s="165" t="s">
        <v>231</v>
      </c>
      <c r="G356" s="165">
        <v>201807</v>
      </c>
      <c r="H356" s="284">
        <f>VLOOKUP(A356,Specifikation!A:E,5,0)/12</f>
        <v>0</v>
      </c>
    </row>
    <row r="357" spans="1:8">
      <c r="A357" s="285">
        <v>3095</v>
      </c>
      <c r="B357" s="165">
        <v>1</v>
      </c>
      <c r="C357" s="165"/>
      <c r="D357" s="165"/>
      <c r="E357" s="165"/>
      <c r="F357" s="165" t="s">
        <v>231</v>
      </c>
      <c r="G357" s="165">
        <v>201808</v>
      </c>
      <c r="H357" s="284">
        <f>VLOOKUP(A357,Specifikation!A:E,5,0)/12</f>
        <v>0</v>
      </c>
    </row>
    <row r="358" spans="1:8">
      <c r="A358" s="285">
        <v>3095</v>
      </c>
      <c r="B358" s="165">
        <v>1</v>
      </c>
      <c r="C358" s="165"/>
      <c r="D358" s="165"/>
      <c r="E358" s="165"/>
      <c r="F358" s="165" t="s">
        <v>231</v>
      </c>
      <c r="G358" s="165">
        <v>201809</v>
      </c>
      <c r="H358" s="284">
        <f>VLOOKUP(A358,Specifikation!A:E,5,0)/12</f>
        <v>0</v>
      </c>
    </row>
    <row r="359" spans="1:8">
      <c r="A359" s="285">
        <v>3095</v>
      </c>
      <c r="B359" s="165">
        <v>1</v>
      </c>
      <c r="C359" s="165"/>
      <c r="D359" s="165"/>
      <c r="E359" s="165"/>
      <c r="F359" s="165" t="s">
        <v>231</v>
      </c>
      <c r="G359" s="165">
        <v>201810</v>
      </c>
      <c r="H359" s="284">
        <f>VLOOKUP(A359,Specifikation!A:E,5,0)/12</f>
        <v>0</v>
      </c>
    </row>
    <row r="360" spans="1:8">
      <c r="A360" s="285">
        <v>3095</v>
      </c>
      <c r="B360" s="165">
        <v>1</v>
      </c>
      <c r="C360" s="165"/>
      <c r="D360" s="165"/>
      <c r="E360" s="165"/>
      <c r="F360" s="165" t="s">
        <v>231</v>
      </c>
      <c r="G360" s="165">
        <v>201811</v>
      </c>
      <c r="H360" s="284">
        <f>VLOOKUP(A360,Specifikation!A:E,5,0)/12</f>
        <v>0</v>
      </c>
    </row>
    <row r="361" spans="1:8">
      <c r="A361" s="285">
        <v>3095</v>
      </c>
      <c r="B361" s="165">
        <v>1</v>
      </c>
      <c r="C361" s="165"/>
      <c r="D361" s="165"/>
      <c r="E361" s="165"/>
      <c r="F361" s="165" t="s">
        <v>231</v>
      </c>
      <c r="G361" s="165">
        <v>201812</v>
      </c>
      <c r="H361" s="284">
        <f>VLOOKUP(A361,Specifikation!A:E,5,0)/12</f>
        <v>0</v>
      </c>
    </row>
    <row r="362" spans="1:8">
      <c r="A362" s="285">
        <v>3096</v>
      </c>
      <c r="B362" s="165">
        <v>1</v>
      </c>
      <c r="C362" s="165"/>
      <c r="D362" s="165"/>
      <c r="E362" s="165"/>
      <c r="F362" s="165" t="s">
        <v>231</v>
      </c>
      <c r="G362" s="165">
        <v>201801</v>
      </c>
      <c r="H362" s="284">
        <f>VLOOKUP(A362,Specifikation!A:E,5,0)/12</f>
        <v>0</v>
      </c>
    </row>
    <row r="363" spans="1:8">
      <c r="A363" s="285">
        <v>3096</v>
      </c>
      <c r="B363" s="165">
        <v>1</v>
      </c>
      <c r="C363" s="165"/>
      <c r="D363" s="165"/>
      <c r="E363" s="165"/>
      <c r="F363" s="165" t="s">
        <v>231</v>
      </c>
      <c r="G363" s="165">
        <v>201802</v>
      </c>
      <c r="H363" s="284">
        <f>VLOOKUP(A363,Specifikation!A:E,5,0)/12</f>
        <v>0</v>
      </c>
    </row>
    <row r="364" spans="1:8">
      <c r="A364" s="285">
        <v>3096</v>
      </c>
      <c r="B364" s="165">
        <v>1</v>
      </c>
      <c r="C364" s="165"/>
      <c r="D364" s="165"/>
      <c r="E364" s="165"/>
      <c r="F364" s="165" t="s">
        <v>231</v>
      </c>
      <c r="G364" s="165">
        <v>201803</v>
      </c>
      <c r="H364" s="284">
        <f>VLOOKUP(A364,Specifikation!A:E,5,0)/12</f>
        <v>0</v>
      </c>
    </row>
    <row r="365" spans="1:8">
      <c r="A365" s="285">
        <v>3096</v>
      </c>
      <c r="B365" s="165">
        <v>1</v>
      </c>
      <c r="C365" s="165"/>
      <c r="D365" s="165"/>
      <c r="E365" s="165"/>
      <c r="F365" s="165" t="s">
        <v>231</v>
      </c>
      <c r="G365" s="165">
        <v>201804</v>
      </c>
      <c r="H365" s="284">
        <f>VLOOKUP(A365,Specifikation!A:E,5,0)/12</f>
        <v>0</v>
      </c>
    </row>
    <row r="366" spans="1:8">
      <c r="A366" s="285">
        <v>3096</v>
      </c>
      <c r="B366" s="165">
        <v>1</v>
      </c>
      <c r="C366" s="165"/>
      <c r="D366" s="165"/>
      <c r="E366" s="165"/>
      <c r="F366" s="165" t="s">
        <v>231</v>
      </c>
      <c r="G366" s="165">
        <v>201805</v>
      </c>
      <c r="H366" s="284">
        <f>VLOOKUP(A366,Specifikation!A:E,5,0)/12</f>
        <v>0</v>
      </c>
    </row>
    <row r="367" spans="1:8">
      <c r="A367" s="285">
        <v>3096</v>
      </c>
      <c r="B367" s="165">
        <v>1</v>
      </c>
      <c r="C367" s="165"/>
      <c r="D367" s="165"/>
      <c r="E367" s="165"/>
      <c r="F367" s="165" t="s">
        <v>231</v>
      </c>
      <c r="G367" s="165">
        <v>201806</v>
      </c>
      <c r="H367" s="284">
        <f>VLOOKUP(A367,Specifikation!A:E,5,0)/12</f>
        <v>0</v>
      </c>
    </row>
    <row r="368" spans="1:8">
      <c r="A368" s="285">
        <v>3096</v>
      </c>
      <c r="B368" s="165">
        <v>1</v>
      </c>
      <c r="C368" s="165"/>
      <c r="D368" s="165"/>
      <c r="E368" s="165"/>
      <c r="F368" s="165" t="s">
        <v>231</v>
      </c>
      <c r="G368" s="165">
        <v>201807</v>
      </c>
      <c r="H368" s="284">
        <f>VLOOKUP(A368,Specifikation!A:E,5,0)/12</f>
        <v>0</v>
      </c>
    </row>
    <row r="369" spans="1:8">
      <c r="A369" s="285">
        <v>3096</v>
      </c>
      <c r="B369" s="165">
        <v>1</v>
      </c>
      <c r="C369" s="165"/>
      <c r="D369" s="165"/>
      <c r="E369" s="165"/>
      <c r="F369" s="165" t="s">
        <v>231</v>
      </c>
      <c r="G369" s="165">
        <v>201808</v>
      </c>
      <c r="H369" s="284">
        <f>VLOOKUP(A369,Specifikation!A:E,5,0)/12</f>
        <v>0</v>
      </c>
    </row>
    <row r="370" spans="1:8">
      <c r="A370" s="285">
        <v>3096</v>
      </c>
      <c r="B370" s="165">
        <v>1</v>
      </c>
      <c r="C370" s="165"/>
      <c r="D370" s="165"/>
      <c r="E370" s="165"/>
      <c r="F370" s="165" t="s">
        <v>231</v>
      </c>
      <c r="G370" s="165">
        <v>201809</v>
      </c>
      <c r="H370" s="284">
        <f>VLOOKUP(A370,Specifikation!A:E,5,0)/12</f>
        <v>0</v>
      </c>
    </row>
    <row r="371" spans="1:8">
      <c r="A371" s="285">
        <v>3096</v>
      </c>
      <c r="B371" s="165">
        <v>1</v>
      </c>
      <c r="C371" s="165"/>
      <c r="D371" s="165"/>
      <c r="E371" s="165"/>
      <c r="F371" s="165" t="s">
        <v>231</v>
      </c>
      <c r="G371" s="165">
        <v>201810</v>
      </c>
      <c r="H371" s="284">
        <f>VLOOKUP(A371,Specifikation!A:E,5,0)/12</f>
        <v>0</v>
      </c>
    </row>
    <row r="372" spans="1:8">
      <c r="A372" s="285">
        <v>3096</v>
      </c>
      <c r="B372" s="165">
        <v>1</v>
      </c>
      <c r="C372" s="165"/>
      <c r="D372" s="165"/>
      <c r="E372" s="165"/>
      <c r="F372" s="165" t="s">
        <v>231</v>
      </c>
      <c r="G372" s="165">
        <v>201811</v>
      </c>
      <c r="H372" s="284">
        <f>VLOOKUP(A372,Specifikation!A:E,5,0)/12</f>
        <v>0</v>
      </c>
    </row>
    <row r="373" spans="1:8">
      <c r="A373" s="285">
        <v>3096</v>
      </c>
      <c r="B373" s="165">
        <v>1</v>
      </c>
      <c r="C373" s="165"/>
      <c r="D373" s="165"/>
      <c r="E373" s="165"/>
      <c r="F373" s="165" t="s">
        <v>231</v>
      </c>
      <c r="G373" s="165">
        <v>201812</v>
      </c>
      <c r="H373" s="284">
        <f>VLOOKUP(A373,Specifikation!A:E,5,0)/12</f>
        <v>0</v>
      </c>
    </row>
    <row r="374" spans="1:8">
      <c r="A374" s="285">
        <v>3111</v>
      </c>
      <c r="B374" s="165">
        <v>1</v>
      </c>
      <c r="C374" s="165"/>
      <c r="D374" s="165"/>
      <c r="E374" s="165"/>
      <c r="F374" s="165" t="s">
        <v>231</v>
      </c>
      <c r="G374" s="165">
        <v>201801</v>
      </c>
      <c r="H374" s="284">
        <f>VLOOKUP(A374,Specifikation!A:E,5,0)/12</f>
        <v>0</v>
      </c>
    </row>
    <row r="375" spans="1:8">
      <c r="A375" s="285">
        <v>3111</v>
      </c>
      <c r="B375" s="165">
        <v>1</v>
      </c>
      <c r="C375" s="165"/>
      <c r="D375" s="165"/>
      <c r="E375" s="165"/>
      <c r="F375" s="165" t="s">
        <v>231</v>
      </c>
      <c r="G375" s="165">
        <v>201802</v>
      </c>
      <c r="H375" s="284">
        <f>VLOOKUP(A375,Specifikation!A:E,5,0)/12</f>
        <v>0</v>
      </c>
    </row>
    <row r="376" spans="1:8">
      <c r="A376" s="285">
        <v>3111</v>
      </c>
      <c r="B376" s="165">
        <v>1</v>
      </c>
      <c r="C376" s="165"/>
      <c r="D376" s="165"/>
      <c r="E376" s="165"/>
      <c r="F376" s="165" t="s">
        <v>231</v>
      </c>
      <c r="G376" s="165">
        <v>201803</v>
      </c>
      <c r="H376" s="284">
        <f>VLOOKUP(A376,Specifikation!A:E,5,0)/12</f>
        <v>0</v>
      </c>
    </row>
    <row r="377" spans="1:8">
      <c r="A377" s="285">
        <v>3111</v>
      </c>
      <c r="B377" s="165">
        <v>1</v>
      </c>
      <c r="C377" s="165"/>
      <c r="D377" s="165"/>
      <c r="E377" s="165"/>
      <c r="F377" s="165" t="s">
        <v>231</v>
      </c>
      <c r="G377" s="165">
        <v>201804</v>
      </c>
      <c r="H377" s="284">
        <f>VLOOKUP(A377,Specifikation!A:E,5,0)/12</f>
        <v>0</v>
      </c>
    </row>
    <row r="378" spans="1:8">
      <c r="A378" s="285">
        <v>3111</v>
      </c>
      <c r="B378" s="165">
        <v>1</v>
      </c>
      <c r="C378" s="165"/>
      <c r="D378" s="165"/>
      <c r="E378" s="165"/>
      <c r="F378" s="165" t="s">
        <v>231</v>
      </c>
      <c r="G378" s="165">
        <v>201805</v>
      </c>
      <c r="H378" s="284">
        <f>VLOOKUP(A378,Specifikation!A:E,5,0)/12</f>
        <v>0</v>
      </c>
    </row>
    <row r="379" spans="1:8">
      <c r="A379" s="285">
        <v>3111</v>
      </c>
      <c r="B379" s="165">
        <v>1</v>
      </c>
      <c r="C379" s="165"/>
      <c r="D379" s="165"/>
      <c r="E379" s="165"/>
      <c r="F379" s="165" t="s">
        <v>231</v>
      </c>
      <c r="G379" s="165">
        <v>201806</v>
      </c>
      <c r="H379" s="284">
        <f>VLOOKUP(A379,Specifikation!A:E,5,0)/12</f>
        <v>0</v>
      </c>
    </row>
    <row r="380" spans="1:8">
      <c r="A380" s="285">
        <v>3111</v>
      </c>
      <c r="B380" s="165">
        <v>1</v>
      </c>
      <c r="C380" s="165"/>
      <c r="D380" s="165"/>
      <c r="E380" s="165"/>
      <c r="F380" s="165" t="s">
        <v>231</v>
      </c>
      <c r="G380" s="165">
        <v>201807</v>
      </c>
      <c r="H380" s="284">
        <f>VLOOKUP(A380,Specifikation!A:E,5,0)/12</f>
        <v>0</v>
      </c>
    </row>
    <row r="381" spans="1:8">
      <c r="A381" s="285">
        <v>3111</v>
      </c>
      <c r="B381" s="165">
        <v>1</v>
      </c>
      <c r="C381" s="165"/>
      <c r="D381" s="165"/>
      <c r="E381" s="165"/>
      <c r="F381" s="165" t="s">
        <v>231</v>
      </c>
      <c r="G381" s="165">
        <v>201808</v>
      </c>
      <c r="H381" s="284">
        <f>VLOOKUP(A381,Specifikation!A:E,5,0)/12</f>
        <v>0</v>
      </c>
    </row>
    <row r="382" spans="1:8">
      <c r="A382" s="285">
        <v>3111</v>
      </c>
      <c r="B382" s="165">
        <v>1</v>
      </c>
      <c r="C382" s="165"/>
      <c r="D382" s="165"/>
      <c r="E382" s="165"/>
      <c r="F382" s="165" t="s">
        <v>231</v>
      </c>
      <c r="G382" s="165">
        <v>201809</v>
      </c>
      <c r="H382" s="284">
        <f>VLOOKUP(A382,Specifikation!A:E,5,0)/12</f>
        <v>0</v>
      </c>
    </row>
    <row r="383" spans="1:8">
      <c r="A383" s="285">
        <v>3111</v>
      </c>
      <c r="B383" s="165">
        <v>1</v>
      </c>
      <c r="C383" s="165"/>
      <c r="D383" s="165"/>
      <c r="E383" s="165"/>
      <c r="F383" s="165" t="s">
        <v>231</v>
      </c>
      <c r="G383" s="165">
        <v>201810</v>
      </c>
      <c r="H383" s="284">
        <f>VLOOKUP(A383,Specifikation!A:E,5,0)/12</f>
        <v>0</v>
      </c>
    </row>
    <row r="384" spans="1:8">
      <c r="A384" s="285">
        <v>3111</v>
      </c>
      <c r="B384" s="165">
        <v>1</v>
      </c>
      <c r="C384" s="165"/>
      <c r="D384" s="165"/>
      <c r="E384" s="165"/>
      <c r="F384" s="165" t="s">
        <v>231</v>
      </c>
      <c r="G384" s="165">
        <v>201811</v>
      </c>
      <c r="H384" s="284">
        <f>VLOOKUP(A384,Specifikation!A:E,5,0)/12</f>
        <v>0</v>
      </c>
    </row>
    <row r="385" spans="1:8">
      <c r="A385" s="285">
        <v>3111</v>
      </c>
      <c r="B385" s="165">
        <v>1</v>
      </c>
      <c r="C385" s="165"/>
      <c r="D385" s="165"/>
      <c r="E385" s="165"/>
      <c r="F385" s="165" t="s">
        <v>231</v>
      </c>
      <c r="G385" s="165">
        <v>201812</v>
      </c>
      <c r="H385" s="284">
        <f>VLOOKUP(A385,Specifikation!A:E,5,0)/12</f>
        <v>0</v>
      </c>
    </row>
    <row r="386" spans="1:8">
      <c r="A386" s="285">
        <v>3112</v>
      </c>
      <c r="B386" s="165">
        <v>1</v>
      </c>
      <c r="C386" s="165"/>
      <c r="D386" s="165"/>
      <c r="E386" s="165"/>
      <c r="F386" s="165" t="s">
        <v>231</v>
      </c>
      <c r="G386" s="165">
        <v>201801</v>
      </c>
      <c r="H386" s="284">
        <f>VLOOKUP(A386,Specifikation!A:E,5,0)/12</f>
        <v>0</v>
      </c>
    </row>
    <row r="387" spans="1:8">
      <c r="A387" s="285">
        <v>3112</v>
      </c>
      <c r="B387" s="165">
        <v>1</v>
      </c>
      <c r="C387" s="165"/>
      <c r="D387" s="165"/>
      <c r="E387" s="165"/>
      <c r="F387" s="165" t="s">
        <v>231</v>
      </c>
      <c r="G387" s="165">
        <v>201802</v>
      </c>
      <c r="H387" s="284">
        <f>VLOOKUP(A387,Specifikation!A:E,5,0)/12</f>
        <v>0</v>
      </c>
    </row>
    <row r="388" spans="1:8">
      <c r="A388" s="285">
        <v>3112</v>
      </c>
      <c r="B388" s="165">
        <v>1</v>
      </c>
      <c r="C388" s="165"/>
      <c r="D388" s="165"/>
      <c r="E388" s="165"/>
      <c r="F388" s="165" t="s">
        <v>231</v>
      </c>
      <c r="G388" s="165">
        <v>201803</v>
      </c>
      <c r="H388" s="284">
        <f>VLOOKUP(A388,Specifikation!A:E,5,0)/12</f>
        <v>0</v>
      </c>
    </row>
    <row r="389" spans="1:8">
      <c r="A389" s="285">
        <v>3112</v>
      </c>
      <c r="B389" s="165">
        <v>1</v>
      </c>
      <c r="C389" s="165"/>
      <c r="D389" s="165"/>
      <c r="E389" s="165"/>
      <c r="F389" s="165" t="s">
        <v>231</v>
      </c>
      <c r="G389" s="165">
        <v>201804</v>
      </c>
      <c r="H389" s="284">
        <f>VLOOKUP(A389,Specifikation!A:E,5,0)/12</f>
        <v>0</v>
      </c>
    </row>
    <row r="390" spans="1:8">
      <c r="A390" s="285">
        <v>3112</v>
      </c>
      <c r="B390" s="165">
        <v>1</v>
      </c>
      <c r="C390" s="165"/>
      <c r="D390" s="165"/>
      <c r="E390" s="165"/>
      <c r="F390" s="165" t="s">
        <v>231</v>
      </c>
      <c r="G390" s="165">
        <v>201805</v>
      </c>
      <c r="H390" s="284">
        <f>VLOOKUP(A390,Specifikation!A:E,5,0)/12</f>
        <v>0</v>
      </c>
    </row>
    <row r="391" spans="1:8">
      <c r="A391" s="285">
        <v>3112</v>
      </c>
      <c r="B391" s="165">
        <v>1</v>
      </c>
      <c r="C391" s="165"/>
      <c r="D391" s="165"/>
      <c r="E391" s="165"/>
      <c r="F391" s="165" t="s">
        <v>231</v>
      </c>
      <c r="G391" s="165">
        <v>201806</v>
      </c>
      <c r="H391" s="284">
        <f>VLOOKUP(A391,Specifikation!A:E,5,0)/12</f>
        <v>0</v>
      </c>
    </row>
    <row r="392" spans="1:8">
      <c r="A392" s="285">
        <v>3112</v>
      </c>
      <c r="B392" s="165">
        <v>1</v>
      </c>
      <c r="C392" s="165"/>
      <c r="D392" s="165"/>
      <c r="E392" s="165"/>
      <c r="F392" s="165" t="s">
        <v>231</v>
      </c>
      <c r="G392" s="165">
        <v>201807</v>
      </c>
      <c r="H392" s="284">
        <f>VLOOKUP(A392,Specifikation!A:E,5,0)/12</f>
        <v>0</v>
      </c>
    </row>
    <row r="393" spans="1:8">
      <c r="A393" s="285">
        <v>3112</v>
      </c>
      <c r="B393" s="165">
        <v>1</v>
      </c>
      <c r="C393" s="165"/>
      <c r="D393" s="165"/>
      <c r="E393" s="165"/>
      <c r="F393" s="165" t="s">
        <v>231</v>
      </c>
      <c r="G393" s="165">
        <v>201808</v>
      </c>
      <c r="H393" s="284">
        <f>VLOOKUP(A393,Specifikation!A:E,5,0)/12</f>
        <v>0</v>
      </c>
    </row>
    <row r="394" spans="1:8">
      <c r="A394" s="285">
        <v>3112</v>
      </c>
      <c r="B394" s="165">
        <v>1</v>
      </c>
      <c r="C394" s="165"/>
      <c r="D394" s="165"/>
      <c r="E394" s="165"/>
      <c r="F394" s="165" t="s">
        <v>231</v>
      </c>
      <c r="G394" s="165">
        <v>201809</v>
      </c>
      <c r="H394" s="284">
        <f>VLOOKUP(A394,Specifikation!A:E,5,0)/12</f>
        <v>0</v>
      </c>
    </row>
    <row r="395" spans="1:8">
      <c r="A395" s="285">
        <v>3112</v>
      </c>
      <c r="B395" s="165">
        <v>1</v>
      </c>
      <c r="C395" s="165"/>
      <c r="D395" s="165"/>
      <c r="E395" s="165"/>
      <c r="F395" s="165" t="s">
        <v>231</v>
      </c>
      <c r="G395" s="165">
        <v>201810</v>
      </c>
      <c r="H395" s="284">
        <f>VLOOKUP(A395,Specifikation!A:E,5,0)/12</f>
        <v>0</v>
      </c>
    </row>
    <row r="396" spans="1:8">
      <c r="A396" s="285">
        <v>3112</v>
      </c>
      <c r="B396" s="165">
        <v>1</v>
      </c>
      <c r="C396" s="165"/>
      <c r="D396" s="165"/>
      <c r="E396" s="165"/>
      <c r="F396" s="165" t="s">
        <v>231</v>
      </c>
      <c r="G396" s="165">
        <v>201811</v>
      </c>
      <c r="H396" s="284">
        <f>VLOOKUP(A396,Specifikation!A:E,5,0)/12</f>
        <v>0</v>
      </c>
    </row>
    <row r="397" spans="1:8">
      <c r="A397" s="285">
        <v>3112</v>
      </c>
      <c r="B397" s="165">
        <v>1</v>
      </c>
      <c r="C397" s="165"/>
      <c r="D397" s="165"/>
      <c r="E397" s="165"/>
      <c r="F397" s="165" t="s">
        <v>231</v>
      </c>
      <c r="G397" s="165">
        <v>201812</v>
      </c>
      <c r="H397" s="284">
        <f>VLOOKUP(A397,Specifikation!A:E,5,0)/12</f>
        <v>0</v>
      </c>
    </row>
    <row r="398" spans="1:8">
      <c r="A398" s="285">
        <v>3121</v>
      </c>
      <c r="B398" s="165">
        <v>1</v>
      </c>
      <c r="C398" s="165"/>
      <c r="D398" s="165"/>
      <c r="E398" s="165"/>
      <c r="F398" s="165" t="s">
        <v>231</v>
      </c>
      <c r="G398" s="165">
        <v>201801</v>
      </c>
      <c r="H398" s="284">
        <f>VLOOKUP(A398,Specifikation!A:E,5,0)/12</f>
        <v>0</v>
      </c>
    </row>
    <row r="399" spans="1:8">
      <c r="A399" s="285">
        <v>3121</v>
      </c>
      <c r="B399" s="165">
        <v>1</v>
      </c>
      <c r="C399" s="165"/>
      <c r="D399" s="165"/>
      <c r="E399" s="165"/>
      <c r="F399" s="165" t="s">
        <v>231</v>
      </c>
      <c r="G399" s="165">
        <v>201802</v>
      </c>
      <c r="H399" s="284">
        <f>VLOOKUP(A399,Specifikation!A:E,5,0)/12</f>
        <v>0</v>
      </c>
    </row>
    <row r="400" spans="1:8">
      <c r="A400" s="285">
        <v>3121</v>
      </c>
      <c r="B400" s="165">
        <v>1</v>
      </c>
      <c r="C400" s="165"/>
      <c r="D400" s="165"/>
      <c r="E400" s="165"/>
      <c r="F400" s="165" t="s">
        <v>231</v>
      </c>
      <c r="G400" s="165">
        <v>201803</v>
      </c>
      <c r="H400" s="284">
        <f>VLOOKUP(A400,Specifikation!A:E,5,0)/12</f>
        <v>0</v>
      </c>
    </row>
    <row r="401" spans="1:8">
      <c r="A401" s="285">
        <v>3121</v>
      </c>
      <c r="B401" s="165">
        <v>1</v>
      </c>
      <c r="C401" s="165"/>
      <c r="D401" s="165"/>
      <c r="E401" s="165"/>
      <c r="F401" s="165" t="s">
        <v>231</v>
      </c>
      <c r="G401" s="165">
        <v>201804</v>
      </c>
      <c r="H401" s="284">
        <f>VLOOKUP(A401,Specifikation!A:E,5,0)/12</f>
        <v>0</v>
      </c>
    </row>
    <row r="402" spans="1:8">
      <c r="A402" s="285">
        <v>3121</v>
      </c>
      <c r="B402" s="165">
        <v>1</v>
      </c>
      <c r="C402" s="165"/>
      <c r="D402" s="165"/>
      <c r="E402" s="165"/>
      <c r="F402" s="165" t="s">
        <v>231</v>
      </c>
      <c r="G402" s="165">
        <v>201805</v>
      </c>
      <c r="H402" s="284">
        <f>VLOOKUP(A402,Specifikation!A:E,5,0)/12</f>
        <v>0</v>
      </c>
    </row>
    <row r="403" spans="1:8">
      <c r="A403" s="285">
        <v>3121</v>
      </c>
      <c r="B403" s="165">
        <v>1</v>
      </c>
      <c r="C403" s="165"/>
      <c r="D403" s="165"/>
      <c r="E403" s="165"/>
      <c r="F403" s="165" t="s">
        <v>231</v>
      </c>
      <c r="G403" s="165">
        <v>201806</v>
      </c>
      <c r="H403" s="284">
        <f>VLOOKUP(A403,Specifikation!A:E,5,0)/12</f>
        <v>0</v>
      </c>
    </row>
    <row r="404" spans="1:8">
      <c r="A404" s="285">
        <v>3121</v>
      </c>
      <c r="B404" s="165">
        <v>1</v>
      </c>
      <c r="C404" s="165"/>
      <c r="D404" s="165"/>
      <c r="E404" s="165"/>
      <c r="F404" s="165" t="s">
        <v>231</v>
      </c>
      <c r="G404" s="165">
        <v>201807</v>
      </c>
      <c r="H404" s="284">
        <f>VLOOKUP(A404,Specifikation!A:E,5,0)/12</f>
        <v>0</v>
      </c>
    </row>
    <row r="405" spans="1:8">
      <c r="A405" s="285">
        <v>3121</v>
      </c>
      <c r="B405" s="165">
        <v>1</v>
      </c>
      <c r="C405" s="165"/>
      <c r="D405" s="165"/>
      <c r="E405" s="165"/>
      <c r="F405" s="165" t="s">
        <v>231</v>
      </c>
      <c r="G405" s="165">
        <v>201808</v>
      </c>
      <c r="H405" s="284">
        <f>VLOOKUP(A405,Specifikation!A:E,5,0)/12</f>
        <v>0</v>
      </c>
    </row>
    <row r="406" spans="1:8">
      <c r="A406" s="285">
        <v>3121</v>
      </c>
      <c r="B406" s="165">
        <v>1</v>
      </c>
      <c r="C406" s="165"/>
      <c r="D406" s="165"/>
      <c r="E406" s="165"/>
      <c r="F406" s="165" t="s">
        <v>231</v>
      </c>
      <c r="G406" s="165">
        <v>201809</v>
      </c>
      <c r="H406" s="284">
        <f>VLOOKUP(A406,Specifikation!A:E,5,0)/12</f>
        <v>0</v>
      </c>
    </row>
    <row r="407" spans="1:8">
      <c r="A407" s="285">
        <v>3121</v>
      </c>
      <c r="B407" s="165">
        <v>1</v>
      </c>
      <c r="C407" s="165"/>
      <c r="D407" s="165"/>
      <c r="E407" s="165"/>
      <c r="F407" s="165" t="s">
        <v>231</v>
      </c>
      <c r="G407" s="165">
        <v>201810</v>
      </c>
      <c r="H407" s="284">
        <f>VLOOKUP(A407,Specifikation!A:E,5,0)/12</f>
        <v>0</v>
      </c>
    </row>
    <row r="408" spans="1:8">
      <c r="A408" s="285">
        <v>3121</v>
      </c>
      <c r="B408" s="165">
        <v>1</v>
      </c>
      <c r="C408" s="165"/>
      <c r="D408" s="165"/>
      <c r="E408" s="165"/>
      <c r="F408" s="165" t="s">
        <v>231</v>
      </c>
      <c r="G408" s="165">
        <v>201811</v>
      </c>
      <c r="H408" s="284">
        <f>VLOOKUP(A408,Specifikation!A:E,5,0)/12</f>
        <v>0</v>
      </c>
    </row>
    <row r="409" spans="1:8">
      <c r="A409" s="285">
        <v>3121</v>
      </c>
      <c r="B409" s="165">
        <v>1</v>
      </c>
      <c r="C409" s="165"/>
      <c r="D409" s="165"/>
      <c r="E409" s="165"/>
      <c r="F409" s="165" t="s">
        <v>231</v>
      </c>
      <c r="G409" s="165">
        <v>201812</v>
      </c>
      <c r="H409" s="284">
        <f>VLOOKUP(A409,Specifikation!A:E,5,0)/12</f>
        <v>0</v>
      </c>
    </row>
    <row r="410" spans="1:8">
      <c r="A410" s="285">
        <v>3130</v>
      </c>
      <c r="B410" s="165">
        <v>1</v>
      </c>
      <c r="C410" s="165"/>
      <c r="D410" s="165"/>
      <c r="E410" s="165"/>
      <c r="F410" s="165" t="s">
        <v>231</v>
      </c>
      <c r="G410" s="165">
        <v>201801</v>
      </c>
      <c r="H410" s="284">
        <f>VLOOKUP(A410,Specifikation!A:E,5,0)/12</f>
        <v>0</v>
      </c>
    </row>
    <row r="411" spans="1:8">
      <c r="A411" s="285">
        <v>3130</v>
      </c>
      <c r="B411" s="165">
        <v>1</v>
      </c>
      <c r="C411" s="165"/>
      <c r="D411" s="165"/>
      <c r="E411" s="165"/>
      <c r="F411" s="165" t="s">
        <v>231</v>
      </c>
      <c r="G411" s="165">
        <v>201802</v>
      </c>
      <c r="H411" s="284">
        <f>VLOOKUP(A411,Specifikation!A:E,5,0)/12</f>
        <v>0</v>
      </c>
    </row>
    <row r="412" spans="1:8">
      <c r="A412" s="285">
        <v>3130</v>
      </c>
      <c r="B412" s="165">
        <v>1</v>
      </c>
      <c r="C412" s="165"/>
      <c r="D412" s="165"/>
      <c r="E412" s="165"/>
      <c r="F412" s="165" t="s">
        <v>231</v>
      </c>
      <c r="G412" s="165">
        <v>201803</v>
      </c>
      <c r="H412" s="284">
        <f>VLOOKUP(A412,Specifikation!A:E,5,0)/12</f>
        <v>0</v>
      </c>
    </row>
    <row r="413" spans="1:8">
      <c r="A413" s="285">
        <v>3130</v>
      </c>
      <c r="B413" s="165">
        <v>1</v>
      </c>
      <c r="C413" s="165"/>
      <c r="D413" s="165"/>
      <c r="E413" s="165"/>
      <c r="F413" s="165" t="s">
        <v>231</v>
      </c>
      <c r="G413" s="165">
        <v>201804</v>
      </c>
      <c r="H413" s="284">
        <f>VLOOKUP(A413,Specifikation!A:E,5,0)/12</f>
        <v>0</v>
      </c>
    </row>
    <row r="414" spans="1:8">
      <c r="A414" s="285">
        <v>3130</v>
      </c>
      <c r="B414" s="165">
        <v>1</v>
      </c>
      <c r="C414" s="165"/>
      <c r="D414" s="165"/>
      <c r="E414" s="165"/>
      <c r="F414" s="165" t="s">
        <v>231</v>
      </c>
      <c r="G414" s="165">
        <v>201805</v>
      </c>
      <c r="H414" s="284">
        <f>VLOOKUP(A414,Specifikation!A:E,5,0)/12</f>
        <v>0</v>
      </c>
    </row>
    <row r="415" spans="1:8">
      <c r="A415" s="285">
        <v>3130</v>
      </c>
      <c r="B415" s="165">
        <v>1</v>
      </c>
      <c r="C415" s="165"/>
      <c r="D415" s="165"/>
      <c r="E415" s="165"/>
      <c r="F415" s="165" t="s">
        <v>231</v>
      </c>
      <c r="G415" s="165">
        <v>201806</v>
      </c>
      <c r="H415" s="284">
        <f>VLOOKUP(A415,Specifikation!A:E,5,0)/12</f>
        <v>0</v>
      </c>
    </row>
    <row r="416" spans="1:8">
      <c r="A416" s="285">
        <v>3130</v>
      </c>
      <c r="B416" s="165">
        <v>1</v>
      </c>
      <c r="C416" s="165"/>
      <c r="D416" s="165"/>
      <c r="E416" s="165"/>
      <c r="F416" s="165" t="s">
        <v>231</v>
      </c>
      <c r="G416" s="165">
        <v>201807</v>
      </c>
      <c r="H416" s="284">
        <f>VLOOKUP(A416,Specifikation!A:E,5,0)/12</f>
        <v>0</v>
      </c>
    </row>
    <row r="417" spans="1:8">
      <c r="A417" s="285">
        <v>3130</v>
      </c>
      <c r="B417" s="165">
        <v>1</v>
      </c>
      <c r="C417" s="165"/>
      <c r="D417" s="165"/>
      <c r="E417" s="165"/>
      <c r="F417" s="165" t="s">
        <v>231</v>
      </c>
      <c r="G417" s="165">
        <v>201808</v>
      </c>
      <c r="H417" s="284">
        <f>VLOOKUP(A417,Specifikation!A:E,5,0)/12</f>
        <v>0</v>
      </c>
    </row>
    <row r="418" spans="1:8">
      <c r="A418" s="285">
        <v>3130</v>
      </c>
      <c r="B418" s="165">
        <v>1</v>
      </c>
      <c r="C418" s="165"/>
      <c r="D418" s="165"/>
      <c r="E418" s="165"/>
      <c r="F418" s="165" t="s">
        <v>231</v>
      </c>
      <c r="G418" s="165">
        <v>201809</v>
      </c>
      <c r="H418" s="284">
        <f>VLOOKUP(A418,Specifikation!A:E,5,0)/12</f>
        <v>0</v>
      </c>
    </row>
    <row r="419" spans="1:8">
      <c r="A419" s="285">
        <v>3130</v>
      </c>
      <c r="B419" s="165">
        <v>1</v>
      </c>
      <c r="C419" s="165"/>
      <c r="D419" s="165"/>
      <c r="E419" s="165"/>
      <c r="F419" s="165" t="s">
        <v>231</v>
      </c>
      <c r="G419" s="165">
        <v>201810</v>
      </c>
      <c r="H419" s="284">
        <f>VLOOKUP(A419,Specifikation!A:E,5,0)/12</f>
        <v>0</v>
      </c>
    </row>
    <row r="420" spans="1:8">
      <c r="A420" s="285">
        <v>3130</v>
      </c>
      <c r="B420" s="165">
        <v>1</v>
      </c>
      <c r="C420" s="165"/>
      <c r="D420" s="165"/>
      <c r="E420" s="165"/>
      <c r="F420" s="165" t="s">
        <v>231</v>
      </c>
      <c r="G420" s="165">
        <v>201811</v>
      </c>
      <c r="H420" s="284">
        <f>VLOOKUP(A420,Specifikation!A:E,5,0)/12</f>
        <v>0</v>
      </c>
    </row>
    <row r="421" spans="1:8">
      <c r="A421" s="285">
        <v>3130</v>
      </c>
      <c r="B421" s="165">
        <v>1</v>
      </c>
      <c r="C421" s="165"/>
      <c r="D421" s="165"/>
      <c r="E421" s="165"/>
      <c r="F421" s="165" t="s">
        <v>231</v>
      </c>
      <c r="G421" s="165">
        <v>201812</v>
      </c>
      <c r="H421" s="284">
        <f>VLOOKUP(A421,Specifikation!A:E,5,0)/12</f>
        <v>0</v>
      </c>
    </row>
    <row r="422" spans="1:8">
      <c r="A422" s="285">
        <v>3132</v>
      </c>
      <c r="B422" s="165">
        <v>1</v>
      </c>
      <c r="C422" s="165"/>
      <c r="D422" s="165"/>
      <c r="E422" s="165"/>
      <c r="F422" s="165" t="s">
        <v>231</v>
      </c>
      <c r="G422" s="165">
        <v>201801</v>
      </c>
      <c r="H422" s="284">
        <f>VLOOKUP(A422,Specifikation!A:E,5,0)/12</f>
        <v>0</v>
      </c>
    </row>
    <row r="423" spans="1:8">
      <c r="A423" s="285">
        <v>3132</v>
      </c>
      <c r="B423" s="165">
        <v>1</v>
      </c>
      <c r="C423" s="165"/>
      <c r="D423" s="165"/>
      <c r="E423" s="165"/>
      <c r="F423" s="165" t="s">
        <v>231</v>
      </c>
      <c r="G423" s="165">
        <v>201802</v>
      </c>
      <c r="H423" s="284">
        <f>VLOOKUP(A423,Specifikation!A:E,5,0)/12</f>
        <v>0</v>
      </c>
    </row>
    <row r="424" spans="1:8">
      <c r="A424" s="285">
        <v>3132</v>
      </c>
      <c r="B424" s="165">
        <v>1</v>
      </c>
      <c r="C424" s="165"/>
      <c r="D424" s="165"/>
      <c r="E424" s="165"/>
      <c r="F424" s="165" t="s">
        <v>231</v>
      </c>
      <c r="G424" s="165">
        <v>201803</v>
      </c>
      <c r="H424" s="284">
        <f>VLOOKUP(A424,Specifikation!A:E,5,0)/12</f>
        <v>0</v>
      </c>
    </row>
    <row r="425" spans="1:8">
      <c r="A425" s="285">
        <v>3132</v>
      </c>
      <c r="B425" s="165">
        <v>1</v>
      </c>
      <c r="C425" s="165"/>
      <c r="D425" s="165"/>
      <c r="E425" s="165"/>
      <c r="F425" s="165" t="s">
        <v>231</v>
      </c>
      <c r="G425" s="165">
        <v>201804</v>
      </c>
      <c r="H425" s="284">
        <f>VLOOKUP(A425,Specifikation!A:E,5,0)/12</f>
        <v>0</v>
      </c>
    </row>
    <row r="426" spans="1:8">
      <c r="A426" s="285">
        <v>3132</v>
      </c>
      <c r="B426" s="165">
        <v>1</v>
      </c>
      <c r="C426" s="165"/>
      <c r="D426" s="165"/>
      <c r="E426" s="165"/>
      <c r="F426" s="165" t="s">
        <v>231</v>
      </c>
      <c r="G426" s="165">
        <v>201805</v>
      </c>
      <c r="H426" s="284">
        <f>VLOOKUP(A426,Specifikation!A:E,5,0)/12</f>
        <v>0</v>
      </c>
    </row>
    <row r="427" spans="1:8">
      <c r="A427" s="285">
        <v>3132</v>
      </c>
      <c r="B427" s="165">
        <v>1</v>
      </c>
      <c r="C427" s="165"/>
      <c r="D427" s="165"/>
      <c r="E427" s="165"/>
      <c r="F427" s="165" t="s">
        <v>231</v>
      </c>
      <c r="G427" s="165">
        <v>201806</v>
      </c>
      <c r="H427" s="284">
        <f>VLOOKUP(A427,Specifikation!A:E,5,0)/12</f>
        <v>0</v>
      </c>
    </row>
    <row r="428" spans="1:8">
      <c r="A428" s="285">
        <v>3132</v>
      </c>
      <c r="B428" s="165">
        <v>1</v>
      </c>
      <c r="C428" s="165"/>
      <c r="D428" s="165"/>
      <c r="E428" s="165"/>
      <c r="F428" s="165" t="s">
        <v>231</v>
      </c>
      <c r="G428" s="165">
        <v>201807</v>
      </c>
      <c r="H428" s="284">
        <f>VLOOKUP(A428,Specifikation!A:E,5,0)/12</f>
        <v>0</v>
      </c>
    </row>
    <row r="429" spans="1:8">
      <c r="A429" s="285">
        <v>3132</v>
      </c>
      <c r="B429" s="165">
        <v>1</v>
      </c>
      <c r="C429" s="165"/>
      <c r="D429" s="165"/>
      <c r="E429" s="165"/>
      <c r="F429" s="165" t="s">
        <v>231</v>
      </c>
      <c r="G429" s="165">
        <v>201808</v>
      </c>
      <c r="H429" s="284">
        <f>VLOOKUP(A429,Specifikation!A:E,5,0)/12</f>
        <v>0</v>
      </c>
    </row>
    <row r="430" spans="1:8">
      <c r="A430" s="285">
        <v>3132</v>
      </c>
      <c r="B430" s="165">
        <v>1</v>
      </c>
      <c r="C430" s="165"/>
      <c r="D430" s="165"/>
      <c r="E430" s="165"/>
      <c r="F430" s="165" t="s">
        <v>231</v>
      </c>
      <c r="G430" s="165">
        <v>201809</v>
      </c>
      <c r="H430" s="284">
        <f>VLOOKUP(A430,Specifikation!A:E,5,0)/12</f>
        <v>0</v>
      </c>
    </row>
    <row r="431" spans="1:8">
      <c r="A431" s="285">
        <v>3132</v>
      </c>
      <c r="B431" s="165">
        <v>1</v>
      </c>
      <c r="C431" s="165"/>
      <c r="D431" s="165"/>
      <c r="E431" s="165"/>
      <c r="F431" s="165" t="s">
        <v>231</v>
      </c>
      <c r="G431" s="165">
        <v>201810</v>
      </c>
      <c r="H431" s="284">
        <f>VLOOKUP(A431,Specifikation!A:E,5,0)/12</f>
        <v>0</v>
      </c>
    </row>
    <row r="432" spans="1:8">
      <c r="A432" s="285">
        <v>3132</v>
      </c>
      <c r="B432" s="165">
        <v>1</v>
      </c>
      <c r="C432" s="165"/>
      <c r="D432" s="165"/>
      <c r="E432" s="165"/>
      <c r="F432" s="165" t="s">
        <v>231</v>
      </c>
      <c r="G432" s="165">
        <v>201811</v>
      </c>
      <c r="H432" s="284">
        <f>VLOOKUP(A432,Specifikation!A:E,5,0)/12</f>
        <v>0</v>
      </c>
    </row>
    <row r="433" spans="1:8">
      <c r="A433" s="285">
        <v>3132</v>
      </c>
      <c r="B433" s="165">
        <v>1</v>
      </c>
      <c r="C433" s="165"/>
      <c r="D433" s="165"/>
      <c r="E433" s="165"/>
      <c r="F433" s="165" t="s">
        <v>231</v>
      </c>
      <c r="G433" s="165">
        <v>201812</v>
      </c>
      <c r="H433" s="284">
        <f>VLOOKUP(A433,Specifikation!A:E,5,0)/12</f>
        <v>0</v>
      </c>
    </row>
    <row r="434" spans="1:8">
      <c r="A434" s="285">
        <v>3190</v>
      </c>
      <c r="B434" s="165">
        <v>1</v>
      </c>
      <c r="C434" s="165"/>
      <c r="D434" s="165"/>
      <c r="E434" s="165"/>
      <c r="F434" s="165" t="s">
        <v>231</v>
      </c>
      <c r="G434" s="165">
        <v>201801</v>
      </c>
      <c r="H434" s="284">
        <f>VLOOKUP(A434,Specifikation!A:E,5,0)/12</f>
        <v>0</v>
      </c>
    </row>
    <row r="435" spans="1:8">
      <c r="A435" s="285">
        <v>3190</v>
      </c>
      <c r="B435" s="165">
        <v>1</v>
      </c>
      <c r="C435" s="165"/>
      <c r="D435" s="165"/>
      <c r="E435" s="165"/>
      <c r="F435" s="165" t="s">
        <v>231</v>
      </c>
      <c r="G435" s="165">
        <v>201802</v>
      </c>
      <c r="H435" s="284">
        <f>VLOOKUP(A435,Specifikation!A:E,5,0)/12</f>
        <v>0</v>
      </c>
    </row>
    <row r="436" spans="1:8">
      <c r="A436" s="285">
        <v>3190</v>
      </c>
      <c r="B436" s="165">
        <v>1</v>
      </c>
      <c r="C436" s="165"/>
      <c r="D436" s="165"/>
      <c r="E436" s="165"/>
      <c r="F436" s="165" t="s">
        <v>231</v>
      </c>
      <c r="G436" s="165">
        <v>201803</v>
      </c>
      <c r="H436" s="284">
        <f>VLOOKUP(A436,Specifikation!A:E,5,0)/12</f>
        <v>0</v>
      </c>
    </row>
    <row r="437" spans="1:8">
      <c r="A437" s="285">
        <v>3190</v>
      </c>
      <c r="B437" s="165">
        <v>1</v>
      </c>
      <c r="C437" s="165"/>
      <c r="D437" s="165"/>
      <c r="E437" s="165"/>
      <c r="F437" s="165" t="s">
        <v>231</v>
      </c>
      <c r="G437" s="165">
        <v>201804</v>
      </c>
      <c r="H437" s="284">
        <f>VLOOKUP(A437,Specifikation!A:E,5,0)/12</f>
        <v>0</v>
      </c>
    </row>
    <row r="438" spans="1:8">
      <c r="A438" s="285">
        <v>3190</v>
      </c>
      <c r="B438" s="165">
        <v>1</v>
      </c>
      <c r="C438" s="165"/>
      <c r="D438" s="165"/>
      <c r="E438" s="165"/>
      <c r="F438" s="165" t="s">
        <v>231</v>
      </c>
      <c r="G438" s="165">
        <v>201805</v>
      </c>
      <c r="H438" s="284">
        <f>VLOOKUP(A438,Specifikation!A:E,5,0)/12</f>
        <v>0</v>
      </c>
    </row>
    <row r="439" spans="1:8">
      <c r="A439" s="285">
        <v>3190</v>
      </c>
      <c r="B439" s="165">
        <v>1</v>
      </c>
      <c r="C439" s="165"/>
      <c r="D439" s="165"/>
      <c r="E439" s="165"/>
      <c r="F439" s="165" t="s">
        <v>231</v>
      </c>
      <c r="G439" s="165">
        <v>201806</v>
      </c>
      <c r="H439" s="284">
        <f>VLOOKUP(A439,Specifikation!A:E,5,0)/12</f>
        <v>0</v>
      </c>
    </row>
    <row r="440" spans="1:8">
      <c r="A440" s="285">
        <v>3190</v>
      </c>
      <c r="B440" s="165">
        <v>1</v>
      </c>
      <c r="C440" s="165"/>
      <c r="D440" s="165"/>
      <c r="E440" s="165"/>
      <c r="F440" s="165" t="s">
        <v>231</v>
      </c>
      <c r="G440" s="165">
        <v>201807</v>
      </c>
      <c r="H440" s="284">
        <f>VLOOKUP(A440,Specifikation!A:E,5,0)/12</f>
        <v>0</v>
      </c>
    </row>
    <row r="441" spans="1:8">
      <c r="A441" s="285">
        <v>3190</v>
      </c>
      <c r="B441" s="165">
        <v>1</v>
      </c>
      <c r="C441" s="165"/>
      <c r="D441" s="165"/>
      <c r="E441" s="165"/>
      <c r="F441" s="165" t="s">
        <v>231</v>
      </c>
      <c r="G441" s="165">
        <v>201808</v>
      </c>
      <c r="H441" s="284">
        <f>VLOOKUP(A441,Specifikation!A:E,5,0)/12</f>
        <v>0</v>
      </c>
    </row>
    <row r="442" spans="1:8">
      <c r="A442" s="285">
        <v>3190</v>
      </c>
      <c r="B442" s="165">
        <v>1</v>
      </c>
      <c r="C442" s="165"/>
      <c r="D442" s="165"/>
      <c r="E442" s="165"/>
      <c r="F442" s="165" t="s">
        <v>231</v>
      </c>
      <c r="G442" s="165">
        <v>201809</v>
      </c>
      <c r="H442" s="284">
        <f>VLOOKUP(A442,Specifikation!A:E,5,0)/12</f>
        <v>0</v>
      </c>
    </row>
    <row r="443" spans="1:8">
      <c r="A443" s="285">
        <v>3190</v>
      </c>
      <c r="B443" s="165">
        <v>1</v>
      </c>
      <c r="C443" s="165"/>
      <c r="D443" s="165"/>
      <c r="E443" s="165"/>
      <c r="F443" s="165" t="s">
        <v>231</v>
      </c>
      <c r="G443" s="165">
        <v>201810</v>
      </c>
      <c r="H443" s="284">
        <f>VLOOKUP(A443,Specifikation!A:E,5,0)/12</f>
        <v>0</v>
      </c>
    </row>
    <row r="444" spans="1:8">
      <c r="A444" s="285">
        <v>3190</v>
      </c>
      <c r="B444" s="165">
        <v>1</v>
      </c>
      <c r="C444" s="165"/>
      <c r="D444" s="165"/>
      <c r="E444" s="165"/>
      <c r="F444" s="165" t="s">
        <v>231</v>
      </c>
      <c r="G444" s="165">
        <v>201811</v>
      </c>
      <c r="H444" s="284">
        <f>VLOOKUP(A444,Specifikation!A:E,5,0)/12</f>
        <v>0</v>
      </c>
    </row>
    <row r="445" spans="1:8">
      <c r="A445" s="285">
        <v>3190</v>
      </c>
      <c r="B445" s="165">
        <v>1</v>
      </c>
      <c r="C445" s="165"/>
      <c r="D445" s="165"/>
      <c r="E445" s="165"/>
      <c r="F445" s="165" t="s">
        <v>231</v>
      </c>
      <c r="G445" s="165">
        <v>201812</v>
      </c>
      <c r="H445" s="284">
        <f>VLOOKUP(A445,Specifikation!A:E,5,0)/12</f>
        <v>0</v>
      </c>
    </row>
    <row r="446" spans="1:8">
      <c r="A446" s="285">
        <v>3191</v>
      </c>
      <c r="B446" s="165">
        <v>1</v>
      </c>
      <c r="C446" s="165"/>
      <c r="D446" s="165"/>
      <c r="E446" s="165"/>
      <c r="F446" s="165" t="s">
        <v>231</v>
      </c>
      <c r="G446" s="165">
        <v>201801</v>
      </c>
      <c r="H446" s="284">
        <f>VLOOKUP(A446,Specifikation!A:E,5,0)/12</f>
        <v>0</v>
      </c>
    </row>
    <row r="447" spans="1:8">
      <c r="A447" s="285">
        <v>3191</v>
      </c>
      <c r="B447" s="165">
        <v>1</v>
      </c>
      <c r="C447" s="165"/>
      <c r="D447" s="165"/>
      <c r="E447" s="165"/>
      <c r="F447" s="165" t="s">
        <v>231</v>
      </c>
      <c r="G447" s="165">
        <v>201802</v>
      </c>
      <c r="H447" s="284">
        <f>VLOOKUP(A447,Specifikation!A:E,5,0)/12</f>
        <v>0</v>
      </c>
    </row>
    <row r="448" spans="1:8">
      <c r="A448" s="285">
        <v>3191</v>
      </c>
      <c r="B448" s="165">
        <v>1</v>
      </c>
      <c r="C448" s="165"/>
      <c r="D448" s="165"/>
      <c r="E448" s="165"/>
      <c r="F448" s="165" t="s">
        <v>231</v>
      </c>
      <c r="G448" s="165">
        <v>201803</v>
      </c>
      <c r="H448" s="284">
        <f>VLOOKUP(A448,Specifikation!A:E,5,0)/12</f>
        <v>0</v>
      </c>
    </row>
    <row r="449" spans="1:8">
      <c r="A449" s="285">
        <v>3191</v>
      </c>
      <c r="B449" s="165">
        <v>1</v>
      </c>
      <c r="C449" s="165"/>
      <c r="D449" s="165"/>
      <c r="E449" s="165"/>
      <c r="F449" s="165" t="s">
        <v>231</v>
      </c>
      <c r="G449" s="165">
        <v>201804</v>
      </c>
      <c r="H449" s="284">
        <f>VLOOKUP(A449,Specifikation!A:E,5,0)/12</f>
        <v>0</v>
      </c>
    </row>
    <row r="450" spans="1:8">
      <c r="A450" s="285">
        <v>3191</v>
      </c>
      <c r="B450" s="165">
        <v>1</v>
      </c>
      <c r="C450" s="165"/>
      <c r="D450" s="165"/>
      <c r="E450" s="165"/>
      <c r="F450" s="165" t="s">
        <v>231</v>
      </c>
      <c r="G450" s="165">
        <v>201805</v>
      </c>
      <c r="H450" s="284">
        <f>VLOOKUP(A450,Specifikation!A:E,5,0)/12</f>
        <v>0</v>
      </c>
    </row>
    <row r="451" spans="1:8">
      <c r="A451" s="285">
        <v>3191</v>
      </c>
      <c r="B451" s="165">
        <v>1</v>
      </c>
      <c r="C451" s="165"/>
      <c r="D451" s="165"/>
      <c r="E451" s="165"/>
      <c r="F451" s="165" t="s">
        <v>231</v>
      </c>
      <c r="G451" s="165">
        <v>201806</v>
      </c>
      <c r="H451" s="284">
        <f>VLOOKUP(A451,Specifikation!A:E,5,0)/12</f>
        <v>0</v>
      </c>
    </row>
    <row r="452" spans="1:8">
      <c r="A452" s="285">
        <v>3191</v>
      </c>
      <c r="B452" s="165">
        <v>1</v>
      </c>
      <c r="C452" s="165"/>
      <c r="D452" s="165"/>
      <c r="E452" s="165"/>
      <c r="F452" s="165" t="s">
        <v>231</v>
      </c>
      <c r="G452" s="165">
        <v>201807</v>
      </c>
      <c r="H452" s="284">
        <f>VLOOKUP(A452,Specifikation!A:E,5,0)/12</f>
        <v>0</v>
      </c>
    </row>
    <row r="453" spans="1:8">
      <c r="A453" s="285">
        <v>3191</v>
      </c>
      <c r="B453" s="165">
        <v>1</v>
      </c>
      <c r="C453" s="165"/>
      <c r="D453" s="165"/>
      <c r="E453" s="165"/>
      <c r="F453" s="165" t="s">
        <v>231</v>
      </c>
      <c r="G453" s="165">
        <v>201808</v>
      </c>
      <c r="H453" s="284">
        <f>VLOOKUP(A453,Specifikation!A:E,5,0)/12</f>
        <v>0</v>
      </c>
    </row>
    <row r="454" spans="1:8">
      <c r="A454" s="285">
        <v>3191</v>
      </c>
      <c r="B454" s="165">
        <v>1</v>
      </c>
      <c r="C454" s="165"/>
      <c r="D454" s="165"/>
      <c r="E454" s="165"/>
      <c r="F454" s="165" t="s">
        <v>231</v>
      </c>
      <c r="G454" s="165">
        <v>201809</v>
      </c>
      <c r="H454" s="284">
        <f>VLOOKUP(A454,Specifikation!A:E,5,0)/12</f>
        <v>0</v>
      </c>
    </row>
    <row r="455" spans="1:8">
      <c r="A455" s="285">
        <v>3191</v>
      </c>
      <c r="B455" s="165">
        <v>1</v>
      </c>
      <c r="C455" s="165"/>
      <c r="D455" s="165"/>
      <c r="E455" s="165"/>
      <c r="F455" s="165" t="s">
        <v>231</v>
      </c>
      <c r="G455" s="165">
        <v>201810</v>
      </c>
      <c r="H455" s="284">
        <f>VLOOKUP(A455,Specifikation!A:E,5,0)/12</f>
        <v>0</v>
      </c>
    </row>
    <row r="456" spans="1:8">
      <c r="A456" s="285">
        <v>3191</v>
      </c>
      <c r="B456" s="165">
        <v>1</v>
      </c>
      <c r="C456" s="165"/>
      <c r="D456" s="165"/>
      <c r="E456" s="165"/>
      <c r="F456" s="165" t="s">
        <v>231</v>
      </c>
      <c r="G456" s="165">
        <v>201811</v>
      </c>
      <c r="H456" s="284">
        <f>VLOOKUP(A456,Specifikation!A:E,5,0)/12</f>
        <v>0</v>
      </c>
    </row>
    <row r="457" spans="1:8">
      <c r="A457" s="285">
        <v>3191</v>
      </c>
      <c r="B457" s="165">
        <v>1</v>
      </c>
      <c r="C457" s="165"/>
      <c r="D457" s="165"/>
      <c r="E457" s="165"/>
      <c r="F457" s="165" t="s">
        <v>231</v>
      </c>
      <c r="G457" s="165">
        <v>201812</v>
      </c>
      <c r="H457" s="284">
        <f>VLOOKUP(A457,Specifikation!A:E,5,0)/12</f>
        <v>0</v>
      </c>
    </row>
    <row r="458" spans="1:8">
      <c r="A458" s="285">
        <v>3211</v>
      </c>
      <c r="B458" s="165">
        <v>1</v>
      </c>
      <c r="C458" s="165"/>
      <c r="D458" s="165"/>
      <c r="E458" s="165"/>
      <c r="F458" s="165" t="s">
        <v>231</v>
      </c>
      <c r="G458" s="165">
        <v>201801</v>
      </c>
      <c r="H458" s="284">
        <f>VLOOKUP(A458,Specifikation!A:E,5,0)/12</f>
        <v>0</v>
      </c>
    </row>
    <row r="459" spans="1:8">
      <c r="A459" s="285">
        <v>3211</v>
      </c>
      <c r="B459" s="165">
        <v>1</v>
      </c>
      <c r="C459" s="165"/>
      <c r="D459" s="165"/>
      <c r="E459" s="165"/>
      <c r="F459" s="165" t="s">
        <v>231</v>
      </c>
      <c r="G459" s="165">
        <v>201802</v>
      </c>
      <c r="H459" s="284">
        <f>VLOOKUP(A459,Specifikation!A:E,5,0)/12</f>
        <v>0</v>
      </c>
    </row>
    <row r="460" spans="1:8">
      <c r="A460" s="285">
        <v>3211</v>
      </c>
      <c r="B460" s="165">
        <v>1</v>
      </c>
      <c r="C460" s="165"/>
      <c r="D460" s="165"/>
      <c r="E460" s="165"/>
      <c r="F460" s="165" t="s">
        <v>231</v>
      </c>
      <c r="G460" s="165">
        <v>201803</v>
      </c>
      <c r="H460" s="284">
        <f>VLOOKUP(A460,Specifikation!A:E,5,0)/12</f>
        <v>0</v>
      </c>
    </row>
    <row r="461" spans="1:8">
      <c r="A461" s="285">
        <v>3211</v>
      </c>
      <c r="B461" s="165">
        <v>1</v>
      </c>
      <c r="C461" s="165"/>
      <c r="D461" s="165"/>
      <c r="E461" s="165"/>
      <c r="F461" s="165" t="s">
        <v>231</v>
      </c>
      <c r="G461" s="165">
        <v>201804</v>
      </c>
      <c r="H461" s="284">
        <f>VLOOKUP(A461,Specifikation!A:E,5,0)/12</f>
        <v>0</v>
      </c>
    </row>
    <row r="462" spans="1:8">
      <c r="A462" s="285">
        <v>3211</v>
      </c>
      <c r="B462" s="165">
        <v>1</v>
      </c>
      <c r="C462" s="165"/>
      <c r="D462" s="165"/>
      <c r="E462" s="165"/>
      <c r="F462" s="165" t="s">
        <v>231</v>
      </c>
      <c r="G462" s="165">
        <v>201805</v>
      </c>
      <c r="H462" s="284">
        <f>VLOOKUP(A462,Specifikation!A:E,5,0)/12</f>
        <v>0</v>
      </c>
    </row>
    <row r="463" spans="1:8">
      <c r="A463" s="285">
        <v>3211</v>
      </c>
      <c r="B463" s="165">
        <v>1</v>
      </c>
      <c r="C463" s="165"/>
      <c r="D463" s="165"/>
      <c r="E463" s="165"/>
      <c r="F463" s="165" t="s">
        <v>231</v>
      </c>
      <c r="G463" s="165">
        <v>201806</v>
      </c>
      <c r="H463" s="284">
        <f>VLOOKUP(A463,Specifikation!A:E,5,0)/12</f>
        <v>0</v>
      </c>
    </row>
    <row r="464" spans="1:8">
      <c r="A464" s="285">
        <v>3211</v>
      </c>
      <c r="B464" s="165">
        <v>1</v>
      </c>
      <c r="C464" s="165"/>
      <c r="D464" s="165"/>
      <c r="E464" s="165"/>
      <c r="F464" s="165" t="s">
        <v>231</v>
      </c>
      <c r="G464" s="165">
        <v>201807</v>
      </c>
      <c r="H464" s="284">
        <f>VLOOKUP(A464,Specifikation!A:E,5,0)/12</f>
        <v>0</v>
      </c>
    </row>
    <row r="465" spans="1:8">
      <c r="A465" s="285">
        <v>3211</v>
      </c>
      <c r="B465" s="165">
        <v>1</v>
      </c>
      <c r="C465" s="165"/>
      <c r="D465" s="165"/>
      <c r="E465" s="165"/>
      <c r="F465" s="165" t="s">
        <v>231</v>
      </c>
      <c r="G465" s="165">
        <v>201808</v>
      </c>
      <c r="H465" s="284">
        <f>VLOOKUP(A465,Specifikation!A:E,5,0)/12</f>
        <v>0</v>
      </c>
    </row>
    <row r="466" spans="1:8">
      <c r="A466" s="285">
        <v>3211</v>
      </c>
      <c r="B466" s="165">
        <v>1</v>
      </c>
      <c r="C466" s="165"/>
      <c r="D466" s="165"/>
      <c r="E466" s="165"/>
      <c r="F466" s="165" t="s">
        <v>231</v>
      </c>
      <c r="G466" s="165">
        <v>201809</v>
      </c>
      <c r="H466" s="284">
        <f>VLOOKUP(A466,Specifikation!A:E,5,0)/12</f>
        <v>0</v>
      </c>
    </row>
    <row r="467" spans="1:8">
      <c r="A467" s="285">
        <v>3211</v>
      </c>
      <c r="B467" s="165">
        <v>1</v>
      </c>
      <c r="C467" s="165"/>
      <c r="D467" s="165"/>
      <c r="E467" s="165"/>
      <c r="F467" s="165" t="s">
        <v>231</v>
      </c>
      <c r="G467" s="165">
        <v>201810</v>
      </c>
      <c r="H467" s="284">
        <f>VLOOKUP(A467,Specifikation!A:E,5,0)/12</f>
        <v>0</v>
      </c>
    </row>
    <row r="468" spans="1:8">
      <c r="A468" s="285">
        <v>3211</v>
      </c>
      <c r="B468" s="165">
        <v>1</v>
      </c>
      <c r="C468" s="165"/>
      <c r="D468" s="165"/>
      <c r="E468" s="165"/>
      <c r="F468" s="165" t="s">
        <v>231</v>
      </c>
      <c r="G468" s="165">
        <v>201811</v>
      </c>
      <c r="H468" s="284">
        <f>VLOOKUP(A468,Specifikation!A:E,5,0)/12</f>
        <v>0</v>
      </c>
    </row>
    <row r="469" spans="1:8">
      <c r="A469" s="285">
        <v>3211</v>
      </c>
      <c r="B469" s="165">
        <v>1</v>
      </c>
      <c r="C469" s="165"/>
      <c r="D469" s="165"/>
      <c r="E469" s="165"/>
      <c r="F469" s="165" t="s">
        <v>231</v>
      </c>
      <c r="G469" s="165">
        <v>201812</v>
      </c>
      <c r="H469" s="284">
        <f>VLOOKUP(A469,Specifikation!A:E,5,0)/12</f>
        <v>0</v>
      </c>
    </row>
    <row r="470" spans="1:8">
      <c r="A470" s="285">
        <v>3212</v>
      </c>
      <c r="B470" s="165">
        <v>1</v>
      </c>
      <c r="C470" s="165"/>
      <c r="D470" s="165"/>
      <c r="E470" s="165"/>
      <c r="F470" s="165" t="s">
        <v>231</v>
      </c>
      <c r="G470" s="165">
        <v>201801</v>
      </c>
      <c r="H470" s="284">
        <f>VLOOKUP(A470,Specifikation!A:E,5,0)/12</f>
        <v>166.66666666666666</v>
      </c>
    </row>
    <row r="471" spans="1:8">
      <c r="A471" s="285">
        <v>3212</v>
      </c>
      <c r="B471" s="165">
        <v>1</v>
      </c>
      <c r="C471" s="165"/>
      <c r="D471" s="165"/>
      <c r="E471" s="165"/>
      <c r="F471" s="165" t="s">
        <v>231</v>
      </c>
      <c r="G471" s="165">
        <v>201802</v>
      </c>
      <c r="H471" s="284">
        <f>VLOOKUP(A471,Specifikation!A:E,5,0)/12</f>
        <v>166.66666666666666</v>
      </c>
    </row>
    <row r="472" spans="1:8">
      <c r="A472" s="285">
        <v>3212</v>
      </c>
      <c r="B472" s="165">
        <v>1</v>
      </c>
      <c r="C472" s="165"/>
      <c r="D472" s="165"/>
      <c r="E472" s="165"/>
      <c r="F472" s="165" t="s">
        <v>231</v>
      </c>
      <c r="G472" s="165">
        <v>201803</v>
      </c>
      <c r="H472" s="284">
        <f>VLOOKUP(A472,Specifikation!A:E,5,0)/12</f>
        <v>166.66666666666666</v>
      </c>
    </row>
    <row r="473" spans="1:8">
      <c r="A473" s="285">
        <v>3212</v>
      </c>
      <c r="B473" s="165">
        <v>1</v>
      </c>
      <c r="C473" s="165"/>
      <c r="D473" s="165"/>
      <c r="E473" s="165"/>
      <c r="F473" s="165" t="s">
        <v>231</v>
      </c>
      <c r="G473" s="165">
        <v>201804</v>
      </c>
      <c r="H473" s="284">
        <f>VLOOKUP(A473,Specifikation!A:E,5,0)/12</f>
        <v>166.66666666666666</v>
      </c>
    </row>
    <row r="474" spans="1:8">
      <c r="A474" s="285">
        <v>3212</v>
      </c>
      <c r="B474" s="165">
        <v>1</v>
      </c>
      <c r="C474" s="165"/>
      <c r="D474" s="165"/>
      <c r="E474" s="165"/>
      <c r="F474" s="165" t="s">
        <v>231</v>
      </c>
      <c r="G474" s="165">
        <v>201805</v>
      </c>
      <c r="H474" s="284">
        <f>VLOOKUP(A474,Specifikation!A:E,5,0)/12</f>
        <v>166.66666666666666</v>
      </c>
    </row>
    <row r="475" spans="1:8">
      <c r="A475" s="285">
        <v>3212</v>
      </c>
      <c r="B475" s="165">
        <v>1</v>
      </c>
      <c r="C475" s="165"/>
      <c r="D475" s="165"/>
      <c r="E475" s="165"/>
      <c r="F475" s="165" t="s">
        <v>231</v>
      </c>
      <c r="G475" s="165">
        <v>201806</v>
      </c>
      <c r="H475" s="284">
        <f>VLOOKUP(A475,Specifikation!A:E,5,0)/12</f>
        <v>166.66666666666666</v>
      </c>
    </row>
    <row r="476" spans="1:8">
      <c r="A476" s="285">
        <v>3212</v>
      </c>
      <c r="B476" s="165">
        <v>1</v>
      </c>
      <c r="C476" s="165"/>
      <c r="D476" s="165"/>
      <c r="E476" s="165"/>
      <c r="F476" s="165" t="s">
        <v>231</v>
      </c>
      <c r="G476" s="165">
        <v>201807</v>
      </c>
      <c r="H476" s="284">
        <f>VLOOKUP(A476,Specifikation!A:E,5,0)/12</f>
        <v>166.66666666666666</v>
      </c>
    </row>
    <row r="477" spans="1:8">
      <c r="A477" s="285">
        <v>3212</v>
      </c>
      <c r="B477" s="165">
        <v>1</v>
      </c>
      <c r="C477" s="165"/>
      <c r="D477" s="165"/>
      <c r="E477" s="165"/>
      <c r="F477" s="165" t="s">
        <v>231</v>
      </c>
      <c r="G477" s="165">
        <v>201808</v>
      </c>
      <c r="H477" s="284">
        <f>VLOOKUP(A477,Specifikation!A:E,5,0)/12</f>
        <v>166.66666666666666</v>
      </c>
    </row>
    <row r="478" spans="1:8">
      <c r="A478" s="285">
        <v>3212</v>
      </c>
      <c r="B478" s="165">
        <v>1</v>
      </c>
      <c r="C478" s="165"/>
      <c r="D478" s="165"/>
      <c r="E478" s="165"/>
      <c r="F478" s="165" t="s">
        <v>231</v>
      </c>
      <c r="G478" s="165">
        <v>201809</v>
      </c>
      <c r="H478" s="284">
        <f>VLOOKUP(A478,Specifikation!A:E,5,0)/12</f>
        <v>166.66666666666666</v>
      </c>
    </row>
    <row r="479" spans="1:8">
      <c r="A479" s="285">
        <v>3212</v>
      </c>
      <c r="B479" s="165">
        <v>1</v>
      </c>
      <c r="C479" s="165"/>
      <c r="D479" s="165"/>
      <c r="E479" s="165"/>
      <c r="F479" s="165" t="s">
        <v>231</v>
      </c>
      <c r="G479" s="165">
        <v>201810</v>
      </c>
      <c r="H479" s="284">
        <f>VLOOKUP(A479,Specifikation!A:E,5,0)/12</f>
        <v>166.66666666666666</v>
      </c>
    </row>
    <row r="480" spans="1:8">
      <c r="A480" s="285">
        <v>3212</v>
      </c>
      <c r="B480" s="165">
        <v>1</v>
      </c>
      <c r="C480" s="165"/>
      <c r="D480" s="165"/>
      <c r="E480" s="165"/>
      <c r="F480" s="165" t="s">
        <v>231</v>
      </c>
      <c r="G480" s="165">
        <v>201811</v>
      </c>
      <c r="H480" s="284">
        <f>VLOOKUP(A480,Specifikation!A:E,5,0)/12</f>
        <v>166.66666666666666</v>
      </c>
    </row>
    <row r="481" spans="1:8">
      <c r="A481" s="285">
        <v>3212</v>
      </c>
      <c r="B481" s="165">
        <v>1</v>
      </c>
      <c r="C481" s="165"/>
      <c r="D481" s="165"/>
      <c r="E481" s="165"/>
      <c r="F481" s="165" t="s">
        <v>231</v>
      </c>
      <c r="G481" s="165">
        <v>201812</v>
      </c>
      <c r="H481" s="284">
        <f>VLOOKUP(A481,Specifikation!A:E,5,0)/12</f>
        <v>166.66666666666666</v>
      </c>
    </row>
    <row r="482" spans="1:8">
      <c r="A482" s="285">
        <v>3213</v>
      </c>
      <c r="B482" s="165">
        <v>1</v>
      </c>
      <c r="C482" s="165"/>
      <c r="D482" s="165"/>
      <c r="E482" s="165"/>
      <c r="F482" s="165" t="s">
        <v>231</v>
      </c>
      <c r="G482" s="165">
        <v>201801</v>
      </c>
      <c r="H482" s="284">
        <f>VLOOKUP(A482,Specifikation!A:E,5,0)/12</f>
        <v>3750</v>
      </c>
    </row>
    <row r="483" spans="1:8">
      <c r="A483" s="285">
        <v>3213</v>
      </c>
      <c r="B483" s="165">
        <v>1</v>
      </c>
      <c r="C483" s="165"/>
      <c r="D483" s="165"/>
      <c r="E483" s="165"/>
      <c r="F483" s="165" t="s">
        <v>231</v>
      </c>
      <c r="G483" s="165">
        <v>201802</v>
      </c>
      <c r="H483" s="284">
        <f>VLOOKUP(A483,Specifikation!A:E,5,0)/12</f>
        <v>3750</v>
      </c>
    </row>
    <row r="484" spans="1:8">
      <c r="A484" s="285">
        <v>3213</v>
      </c>
      <c r="B484" s="165">
        <v>1</v>
      </c>
      <c r="C484" s="165"/>
      <c r="D484" s="165"/>
      <c r="E484" s="165"/>
      <c r="F484" s="165" t="s">
        <v>231</v>
      </c>
      <c r="G484" s="165">
        <v>201803</v>
      </c>
      <c r="H484" s="284">
        <f>VLOOKUP(A484,Specifikation!A:E,5,0)/12</f>
        <v>3750</v>
      </c>
    </row>
    <row r="485" spans="1:8">
      <c r="A485" s="285">
        <v>3213</v>
      </c>
      <c r="B485" s="165">
        <v>1</v>
      </c>
      <c r="C485" s="165"/>
      <c r="D485" s="165"/>
      <c r="E485" s="165"/>
      <c r="F485" s="165" t="s">
        <v>231</v>
      </c>
      <c r="G485" s="165">
        <v>201804</v>
      </c>
      <c r="H485" s="284">
        <f>VLOOKUP(A485,Specifikation!A:E,5,0)/12</f>
        <v>3750</v>
      </c>
    </row>
    <row r="486" spans="1:8">
      <c r="A486" s="285">
        <v>3213</v>
      </c>
      <c r="B486" s="165">
        <v>1</v>
      </c>
      <c r="C486" s="165"/>
      <c r="D486" s="165"/>
      <c r="E486" s="165"/>
      <c r="F486" s="165" t="s">
        <v>231</v>
      </c>
      <c r="G486" s="165">
        <v>201805</v>
      </c>
      <c r="H486" s="284">
        <f>VLOOKUP(A486,Specifikation!A:E,5,0)/12</f>
        <v>3750</v>
      </c>
    </row>
    <row r="487" spans="1:8">
      <c r="A487" s="285">
        <v>3213</v>
      </c>
      <c r="B487" s="165">
        <v>1</v>
      </c>
      <c r="C487" s="165"/>
      <c r="D487" s="165"/>
      <c r="E487" s="165"/>
      <c r="F487" s="165" t="s">
        <v>231</v>
      </c>
      <c r="G487" s="165">
        <v>201806</v>
      </c>
      <c r="H487" s="284">
        <f>VLOOKUP(A487,Specifikation!A:E,5,0)/12</f>
        <v>3750</v>
      </c>
    </row>
    <row r="488" spans="1:8">
      <c r="A488" s="285">
        <v>3213</v>
      </c>
      <c r="B488" s="165">
        <v>1</v>
      </c>
      <c r="C488" s="165"/>
      <c r="D488" s="165"/>
      <c r="E488" s="165"/>
      <c r="F488" s="165" t="s">
        <v>231</v>
      </c>
      <c r="G488" s="165">
        <v>201807</v>
      </c>
      <c r="H488" s="284">
        <f>VLOOKUP(A488,Specifikation!A:E,5,0)/12</f>
        <v>3750</v>
      </c>
    </row>
    <row r="489" spans="1:8">
      <c r="A489" s="285">
        <v>3213</v>
      </c>
      <c r="B489" s="165">
        <v>1</v>
      </c>
      <c r="C489" s="165"/>
      <c r="D489" s="165"/>
      <c r="E489" s="165"/>
      <c r="F489" s="165" t="s">
        <v>231</v>
      </c>
      <c r="G489" s="165">
        <v>201808</v>
      </c>
      <c r="H489" s="284">
        <f>VLOOKUP(A489,Specifikation!A:E,5,0)/12</f>
        <v>3750</v>
      </c>
    </row>
    <row r="490" spans="1:8">
      <c r="A490" s="285">
        <v>3213</v>
      </c>
      <c r="B490" s="165">
        <v>1</v>
      </c>
      <c r="C490" s="165"/>
      <c r="D490" s="165"/>
      <c r="E490" s="165"/>
      <c r="F490" s="165" t="s">
        <v>231</v>
      </c>
      <c r="G490" s="165">
        <v>201809</v>
      </c>
      <c r="H490" s="284">
        <f>VLOOKUP(A490,Specifikation!A:E,5,0)/12</f>
        <v>3750</v>
      </c>
    </row>
    <row r="491" spans="1:8">
      <c r="A491" s="285">
        <v>3213</v>
      </c>
      <c r="B491" s="165">
        <v>1</v>
      </c>
      <c r="C491" s="165"/>
      <c r="D491" s="165"/>
      <c r="E491" s="165"/>
      <c r="F491" s="165" t="s">
        <v>231</v>
      </c>
      <c r="G491" s="165">
        <v>201810</v>
      </c>
      <c r="H491" s="284">
        <f>VLOOKUP(A491,Specifikation!A:E,5,0)/12</f>
        <v>3750</v>
      </c>
    </row>
    <row r="492" spans="1:8">
      <c r="A492" s="285">
        <v>3213</v>
      </c>
      <c r="B492" s="165">
        <v>1</v>
      </c>
      <c r="C492" s="165"/>
      <c r="D492" s="165"/>
      <c r="E492" s="165"/>
      <c r="F492" s="165" t="s">
        <v>231</v>
      </c>
      <c r="G492" s="165">
        <v>201811</v>
      </c>
      <c r="H492" s="284">
        <f>VLOOKUP(A492,Specifikation!A:E,5,0)/12</f>
        <v>3750</v>
      </c>
    </row>
    <row r="493" spans="1:8">
      <c r="A493" s="285">
        <v>3213</v>
      </c>
      <c r="B493" s="165">
        <v>1</v>
      </c>
      <c r="C493" s="165"/>
      <c r="D493" s="165"/>
      <c r="E493" s="165"/>
      <c r="F493" s="165" t="s">
        <v>231</v>
      </c>
      <c r="G493" s="165">
        <v>201812</v>
      </c>
      <c r="H493" s="284">
        <f>VLOOKUP(A493,Specifikation!A:E,5,0)/12</f>
        <v>3750</v>
      </c>
    </row>
    <row r="494" spans="1:8">
      <c r="A494" s="285">
        <v>3214</v>
      </c>
      <c r="B494" s="165">
        <v>1</v>
      </c>
      <c r="C494" s="165"/>
      <c r="D494" s="165"/>
      <c r="E494" s="165"/>
      <c r="F494" s="165" t="s">
        <v>231</v>
      </c>
      <c r="G494" s="165">
        <v>201801</v>
      </c>
      <c r="H494" s="284">
        <f>VLOOKUP(A494,Specifikation!A:E,5,0)/12</f>
        <v>0</v>
      </c>
    </row>
    <row r="495" spans="1:8">
      <c r="A495" s="285">
        <v>3214</v>
      </c>
      <c r="B495" s="165">
        <v>1</v>
      </c>
      <c r="C495" s="165"/>
      <c r="D495" s="165"/>
      <c r="E495" s="165"/>
      <c r="F495" s="165" t="s">
        <v>231</v>
      </c>
      <c r="G495" s="165">
        <v>201802</v>
      </c>
      <c r="H495" s="284">
        <f>VLOOKUP(A495,Specifikation!A:E,5,0)/12</f>
        <v>0</v>
      </c>
    </row>
    <row r="496" spans="1:8">
      <c r="A496" s="285">
        <v>3214</v>
      </c>
      <c r="B496" s="165">
        <v>1</v>
      </c>
      <c r="C496" s="165"/>
      <c r="D496" s="165"/>
      <c r="E496" s="165"/>
      <c r="F496" s="165" t="s">
        <v>231</v>
      </c>
      <c r="G496" s="165">
        <v>201803</v>
      </c>
      <c r="H496" s="284">
        <f>VLOOKUP(A496,Specifikation!A:E,5,0)/12</f>
        <v>0</v>
      </c>
    </row>
    <row r="497" spans="1:8">
      <c r="A497" s="285">
        <v>3214</v>
      </c>
      <c r="B497" s="165">
        <v>1</v>
      </c>
      <c r="C497" s="165"/>
      <c r="D497" s="165"/>
      <c r="E497" s="165"/>
      <c r="F497" s="165" t="s">
        <v>231</v>
      </c>
      <c r="G497" s="165">
        <v>201804</v>
      </c>
      <c r="H497" s="284">
        <f>VLOOKUP(A497,Specifikation!A:E,5,0)/12</f>
        <v>0</v>
      </c>
    </row>
    <row r="498" spans="1:8">
      <c r="A498" s="285">
        <v>3214</v>
      </c>
      <c r="B498" s="165">
        <v>1</v>
      </c>
      <c r="C498" s="165"/>
      <c r="D498" s="165"/>
      <c r="E498" s="165"/>
      <c r="F498" s="165" t="s">
        <v>231</v>
      </c>
      <c r="G498" s="165">
        <v>201805</v>
      </c>
      <c r="H498" s="284">
        <f>VLOOKUP(A498,Specifikation!A:E,5,0)/12</f>
        <v>0</v>
      </c>
    </row>
    <row r="499" spans="1:8">
      <c r="A499" s="285">
        <v>3214</v>
      </c>
      <c r="B499" s="165">
        <v>1</v>
      </c>
      <c r="C499" s="165"/>
      <c r="D499" s="165"/>
      <c r="E499" s="165"/>
      <c r="F499" s="165" t="s">
        <v>231</v>
      </c>
      <c r="G499" s="165">
        <v>201806</v>
      </c>
      <c r="H499" s="284">
        <f>VLOOKUP(A499,Specifikation!A:E,5,0)/12</f>
        <v>0</v>
      </c>
    </row>
    <row r="500" spans="1:8">
      <c r="A500" s="285">
        <v>3214</v>
      </c>
      <c r="B500" s="165">
        <v>1</v>
      </c>
      <c r="C500" s="165"/>
      <c r="D500" s="165"/>
      <c r="E500" s="165"/>
      <c r="F500" s="165" t="s">
        <v>231</v>
      </c>
      <c r="G500" s="165">
        <v>201807</v>
      </c>
      <c r="H500" s="284">
        <f>VLOOKUP(A500,Specifikation!A:E,5,0)/12</f>
        <v>0</v>
      </c>
    </row>
    <row r="501" spans="1:8">
      <c r="A501" s="285">
        <v>3214</v>
      </c>
      <c r="B501" s="165">
        <v>1</v>
      </c>
      <c r="C501" s="165"/>
      <c r="D501" s="165"/>
      <c r="E501" s="165"/>
      <c r="F501" s="165" t="s">
        <v>231</v>
      </c>
      <c r="G501" s="165">
        <v>201808</v>
      </c>
      <c r="H501" s="284">
        <f>VLOOKUP(A501,Specifikation!A:E,5,0)/12</f>
        <v>0</v>
      </c>
    </row>
    <row r="502" spans="1:8">
      <c r="A502" s="285">
        <v>3214</v>
      </c>
      <c r="B502" s="165">
        <v>1</v>
      </c>
      <c r="C502" s="165"/>
      <c r="D502" s="165"/>
      <c r="E502" s="165"/>
      <c r="F502" s="165" t="s">
        <v>231</v>
      </c>
      <c r="G502" s="165">
        <v>201809</v>
      </c>
      <c r="H502" s="284">
        <f>VLOOKUP(A502,Specifikation!A:E,5,0)/12</f>
        <v>0</v>
      </c>
    </row>
    <row r="503" spans="1:8">
      <c r="A503" s="285">
        <v>3214</v>
      </c>
      <c r="B503" s="165">
        <v>1</v>
      </c>
      <c r="C503" s="165"/>
      <c r="D503" s="165"/>
      <c r="E503" s="165"/>
      <c r="F503" s="165" t="s">
        <v>231</v>
      </c>
      <c r="G503" s="165">
        <v>201810</v>
      </c>
      <c r="H503" s="284">
        <f>VLOOKUP(A503,Specifikation!A:E,5,0)/12</f>
        <v>0</v>
      </c>
    </row>
    <row r="504" spans="1:8">
      <c r="A504" s="285">
        <v>3214</v>
      </c>
      <c r="B504" s="165">
        <v>1</v>
      </c>
      <c r="C504" s="165"/>
      <c r="D504" s="165"/>
      <c r="E504" s="165"/>
      <c r="F504" s="165" t="s">
        <v>231</v>
      </c>
      <c r="G504" s="165">
        <v>201811</v>
      </c>
      <c r="H504" s="284">
        <f>VLOOKUP(A504,Specifikation!A:E,5,0)/12</f>
        <v>0</v>
      </c>
    </row>
    <row r="505" spans="1:8">
      <c r="A505" s="285">
        <v>3214</v>
      </c>
      <c r="B505" s="165">
        <v>1</v>
      </c>
      <c r="C505" s="165"/>
      <c r="D505" s="165"/>
      <c r="E505" s="165"/>
      <c r="F505" s="165" t="s">
        <v>231</v>
      </c>
      <c r="G505" s="165">
        <v>201812</v>
      </c>
      <c r="H505" s="284">
        <f>VLOOKUP(A505,Specifikation!A:E,5,0)/12</f>
        <v>0</v>
      </c>
    </row>
    <row r="506" spans="1:8">
      <c r="A506" s="285">
        <v>3216</v>
      </c>
      <c r="B506" s="165">
        <v>1</v>
      </c>
      <c r="C506" s="165"/>
      <c r="D506" s="165"/>
      <c r="E506" s="165"/>
      <c r="F506" s="165" t="s">
        <v>231</v>
      </c>
      <c r="G506" s="165">
        <v>201801</v>
      </c>
      <c r="H506" s="284">
        <f>VLOOKUP(A506,Specifikation!A:E,5,0)/12</f>
        <v>2000</v>
      </c>
    </row>
    <row r="507" spans="1:8">
      <c r="A507" s="285">
        <v>3216</v>
      </c>
      <c r="B507" s="165">
        <v>1</v>
      </c>
      <c r="C507" s="165"/>
      <c r="D507" s="165"/>
      <c r="E507" s="165"/>
      <c r="F507" s="165" t="s">
        <v>231</v>
      </c>
      <c r="G507" s="165">
        <v>201802</v>
      </c>
      <c r="H507" s="284">
        <f>VLOOKUP(A507,Specifikation!A:E,5,0)/12</f>
        <v>2000</v>
      </c>
    </row>
    <row r="508" spans="1:8">
      <c r="A508" s="285">
        <v>3216</v>
      </c>
      <c r="B508" s="165">
        <v>1</v>
      </c>
      <c r="C508" s="165"/>
      <c r="D508" s="165"/>
      <c r="E508" s="165"/>
      <c r="F508" s="165" t="s">
        <v>231</v>
      </c>
      <c r="G508" s="165">
        <v>201803</v>
      </c>
      <c r="H508" s="284">
        <f>VLOOKUP(A508,Specifikation!A:E,5,0)/12</f>
        <v>2000</v>
      </c>
    </row>
    <row r="509" spans="1:8">
      <c r="A509" s="285">
        <v>3216</v>
      </c>
      <c r="B509" s="165">
        <v>1</v>
      </c>
      <c r="C509" s="165"/>
      <c r="D509" s="165"/>
      <c r="E509" s="165"/>
      <c r="F509" s="165" t="s">
        <v>231</v>
      </c>
      <c r="G509" s="165">
        <v>201804</v>
      </c>
      <c r="H509" s="284">
        <f>VLOOKUP(A509,Specifikation!A:E,5,0)/12</f>
        <v>2000</v>
      </c>
    </row>
    <row r="510" spans="1:8">
      <c r="A510" s="285">
        <v>3216</v>
      </c>
      <c r="B510" s="165">
        <v>1</v>
      </c>
      <c r="C510" s="165"/>
      <c r="D510" s="165"/>
      <c r="E510" s="165"/>
      <c r="F510" s="165" t="s">
        <v>231</v>
      </c>
      <c r="G510" s="165">
        <v>201805</v>
      </c>
      <c r="H510" s="284">
        <f>VLOOKUP(A510,Specifikation!A:E,5,0)/12</f>
        <v>2000</v>
      </c>
    </row>
    <row r="511" spans="1:8">
      <c r="A511" s="285">
        <v>3216</v>
      </c>
      <c r="B511" s="165">
        <v>1</v>
      </c>
      <c r="C511" s="165"/>
      <c r="D511" s="165"/>
      <c r="E511" s="165"/>
      <c r="F511" s="165" t="s">
        <v>231</v>
      </c>
      <c r="G511" s="165">
        <v>201806</v>
      </c>
      <c r="H511" s="284">
        <f>VLOOKUP(A511,Specifikation!A:E,5,0)/12</f>
        <v>2000</v>
      </c>
    </row>
    <row r="512" spans="1:8">
      <c r="A512" s="285">
        <v>3216</v>
      </c>
      <c r="B512" s="165">
        <v>1</v>
      </c>
      <c r="C512" s="165"/>
      <c r="D512" s="165"/>
      <c r="E512" s="165"/>
      <c r="F512" s="165" t="s">
        <v>231</v>
      </c>
      <c r="G512" s="165">
        <v>201807</v>
      </c>
      <c r="H512" s="284">
        <f>VLOOKUP(A512,Specifikation!A:E,5,0)/12</f>
        <v>2000</v>
      </c>
    </row>
    <row r="513" spans="1:8">
      <c r="A513" s="285">
        <v>3216</v>
      </c>
      <c r="B513" s="165">
        <v>1</v>
      </c>
      <c r="C513" s="165"/>
      <c r="D513" s="165"/>
      <c r="E513" s="165"/>
      <c r="F513" s="165" t="s">
        <v>231</v>
      </c>
      <c r="G513" s="165">
        <v>201808</v>
      </c>
      <c r="H513" s="284">
        <f>VLOOKUP(A513,Specifikation!A:E,5,0)/12</f>
        <v>2000</v>
      </c>
    </row>
    <row r="514" spans="1:8">
      <c r="A514" s="285">
        <v>3216</v>
      </c>
      <c r="B514" s="165">
        <v>1</v>
      </c>
      <c r="C514" s="165"/>
      <c r="D514" s="165"/>
      <c r="E514" s="165"/>
      <c r="F514" s="165" t="s">
        <v>231</v>
      </c>
      <c r="G514" s="165">
        <v>201809</v>
      </c>
      <c r="H514" s="284">
        <f>VLOOKUP(A514,Specifikation!A:E,5,0)/12</f>
        <v>2000</v>
      </c>
    </row>
    <row r="515" spans="1:8">
      <c r="A515" s="285">
        <v>3216</v>
      </c>
      <c r="B515" s="165">
        <v>1</v>
      </c>
      <c r="C515" s="165"/>
      <c r="D515" s="165"/>
      <c r="E515" s="165"/>
      <c r="F515" s="165" t="s">
        <v>231</v>
      </c>
      <c r="G515" s="165">
        <v>201810</v>
      </c>
      <c r="H515" s="284">
        <f>VLOOKUP(A515,Specifikation!A:E,5,0)/12</f>
        <v>2000</v>
      </c>
    </row>
    <row r="516" spans="1:8">
      <c r="A516" s="285">
        <v>3216</v>
      </c>
      <c r="B516" s="165">
        <v>1</v>
      </c>
      <c r="C516" s="165"/>
      <c r="D516" s="165"/>
      <c r="E516" s="165"/>
      <c r="F516" s="165" t="s">
        <v>231</v>
      </c>
      <c r="G516" s="165">
        <v>201811</v>
      </c>
      <c r="H516" s="284">
        <f>VLOOKUP(A516,Specifikation!A:E,5,0)/12</f>
        <v>2000</v>
      </c>
    </row>
    <row r="517" spans="1:8">
      <c r="A517" s="285">
        <v>3216</v>
      </c>
      <c r="B517" s="165">
        <v>1</v>
      </c>
      <c r="C517" s="165"/>
      <c r="D517" s="165"/>
      <c r="E517" s="165"/>
      <c r="F517" s="165" t="s">
        <v>231</v>
      </c>
      <c r="G517" s="165">
        <v>201812</v>
      </c>
      <c r="H517" s="284">
        <f>VLOOKUP(A517,Specifikation!A:E,5,0)/12</f>
        <v>2000</v>
      </c>
    </row>
    <row r="518" spans="1:8">
      <c r="A518" s="285">
        <v>3219</v>
      </c>
      <c r="B518" s="165">
        <v>1</v>
      </c>
      <c r="C518" s="165"/>
      <c r="D518" s="165"/>
      <c r="E518" s="165"/>
      <c r="F518" s="165" t="s">
        <v>231</v>
      </c>
      <c r="G518" s="165">
        <v>201801</v>
      </c>
      <c r="H518" s="284">
        <f>VLOOKUP(A518,Specifikation!A:E,5,0)/12</f>
        <v>0</v>
      </c>
    </row>
    <row r="519" spans="1:8">
      <c r="A519" s="285">
        <v>3219</v>
      </c>
      <c r="B519" s="165">
        <v>1</v>
      </c>
      <c r="C519" s="165"/>
      <c r="D519" s="165"/>
      <c r="E519" s="165"/>
      <c r="F519" s="165" t="s">
        <v>231</v>
      </c>
      <c r="G519" s="165">
        <v>201802</v>
      </c>
      <c r="H519" s="284">
        <f>VLOOKUP(A519,Specifikation!A:E,5,0)/12</f>
        <v>0</v>
      </c>
    </row>
    <row r="520" spans="1:8">
      <c r="A520" s="285">
        <v>3219</v>
      </c>
      <c r="B520" s="165">
        <v>1</v>
      </c>
      <c r="C520" s="165"/>
      <c r="D520" s="165"/>
      <c r="E520" s="165"/>
      <c r="F520" s="165" t="s">
        <v>231</v>
      </c>
      <c r="G520" s="165">
        <v>201803</v>
      </c>
      <c r="H520" s="284">
        <f>VLOOKUP(A520,Specifikation!A:E,5,0)/12</f>
        <v>0</v>
      </c>
    </row>
    <row r="521" spans="1:8">
      <c r="A521" s="285">
        <v>3219</v>
      </c>
      <c r="B521" s="165">
        <v>1</v>
      </c>
      <c r="C521" s="165"/>
      <c r="D521" s="165"/>
      <c r="E521" s="165"/>
      <c r="F521" s="165" t="s">
        <v>231</v>
      </c>
      <c r="G521" s="165">
        <v>201804</v>
      </c>
      <c r="H521" s="284">
        <f>VLOOKUP(A521,Specifikation!A:E,5,0)/12</f>
        <v>0</v>
      </c>
    </row>
    <row r="522" spans="1:8">
      <c r="A522" s="285">
        <v>3219</v>
      </c>
      <c r="B522" s="165">
        <v>1</v>
      </c>
      <c r="C522" s="165"/>
      <c r="D522" s="165"/>
      <c r="E522" s="165"/>
      <c r="F522" s="165" t="s">
        <v>231</v>
      </c>
      <c r="G522" s="165">
        <v>201805</v>
      </c>
      <c r="H522" s="284">
        <f>VLOOKUP(A522,Specifikation!A:E,5,0)/12</f>
        <v>0</v>
      </c>
    </row>
    <row r="523" spans="1:8">
      <c r="A523" s="285">
        <v>3219</v>
      </c>
      <c r="B523" s="165">
        <v>1</v>
      </c>
      <c r="C523" s="165"/>
      <c r="D523" s="165"/>
      <c r="E523" s="165"/>
      <c r="F523" s="165" t="s">
        <v>231</v>
      </c>
      <c r="G523" s="165">
        <v>201806</v>
      </c>
      <c r="H523" s="284">
        <f>VLOOKUP(A523,Specifikation!A:E,5,0)/12</f>
        <v>0</v>
      </c>
    </row>
    <row r="524" spans="1:8">
      <c r="A524" s="285">
        <v>3219</v>
      </c>
      <c r="B524" s="165">
        <v>1</v>
      </c>
      <c r="C524" s="165"/>
      <c r="D524" s="165"/>
      <c r="E524" s="165"/>
      <c r="F524" s="165" t="s">
        <v>231</v>
      </c>
      <c r="G524" s="165">
        <v>201807</v>
      </c>
      <c r="H524" s="284">
        <f>VLOOKUP(A524,Specifikation!A:E,5,0)/12</f>
        <v>0</v>
      </c>
    </row>
    <row r="525" spans="1:8">
      <c r="A525" s="285">
        <v>3219</v>
      </c>
      <c r="B525" s="165">
        <v>1</v>
      </c>
      <c r="C525" s="165"/>
      <c r="D525" s="165"/>
      <c r="E525" s="165"/>
      <c r="F525" s="165" t="s">
        <v>231</v>
      </c>
      <c r="G525" s="165">
        <v>201808</v>
      </c>
      <c r="H525" s="284">
        <f>VLOOKUP(A525,Specifikation!A:E,5,0)/12</f>
        <v>0</v>
      </c>
    </row>
    <row r="526" spans="1:8">
      <c r="A526" s="285">
        <v>3219</v>
      </c>
      <c r="B526" s="165">
        <v>1</v>
      </c>
      <c r="C526" s="165"/>
      <c r="D526" s="165"/>
      <c r="E526" s="165"/>
      <c r="F526" s="165" t="s">
        <v>231</v>
      </c>
      <c r="G526" s="165">
        <v>201809</v>
      </c>
      <c r="H526" s="284">
        <f>VLOOKUP(A526,Specifikation!A:E,5,0)/12</f>
        <v>0</v>
      </c>
    </row>
    <row r="527" spans="1:8">
      <c r="A527" s="285">
        <v>3219</v>
      </c>
      <c r="B527" s="165">
        <v>1</v>
      </c>
      <c r="C527" s="165"/>
      <c r="D527" s="165"/>
      <c r="E527" s="165"/>
      <c r="F527" s="165" t="s">
        <v>231</v>
      </c>
      <c r="G527" s="165">
        <v>201810</v>
      </c>
      <c r="H527" s="284">
        <f>VLOOKUP(A527,Specifikation!A:E,5,0)/12</f>
        <v>0</v>
      </c>
    </row>
    <row r="528" spans="1:8">
      <c r="A528" s="285">
        <v>3219</v>
      </c>
      <c r="B528" s="165">
        <v>1</v>
      </c>
      <c r="C528" s="165"/>
      <c r="D528" s="165"/>
      <c r="E528" s="165"/>
      <c r="F528" s="165" t="s">
        <v>231</v>
      </c>
      <c r="G528" s="165">
        <v>201811</v>
      </c>
      <c r="H528" s="284">
        <f>VLOOKUP(A528,Specifikation!A:E,5,0)/12</f>
        <v>0</v>
      </c>
    </row>
    <row r="529" spans="1:8">
      <c r="A529" s="285">
        <v>3219</v>
      </c>
      <c r="B529" s="165">
        <v>1</v>
      </c>
      <c r="C529" s="165"/>
      <c r="D529" s="165"/>
      <c r="E529" s="165"/>
      <c r="F529" s="165" t="s">
        <v>231</v>
      </c>
      <c r="G529" s="165">
        <v>201812</v>
      </c>
      <c r="H529" s="284">
        <f>VLOOKUP(A529,Specifikation!A:E,5,0)/12</f>
        <v>0</v>
      </c>
    </row>
    <row r="530" spans="1:8">
      <c r="A530" s="285">
        <v>3222</v>
      </c>
      <c r="B530" s="165">
        <v>1</v>
      </c>
      <c r="C530" s="165"/>
      <c r="D530" s="165"/>
      <c r="E530" s="165"/>
      <c r="F530" s="165" t="s">
        <v>231</v>
      </c>
      <c r="G530" s="165">
        <v>201801</v>
      </c>
      <c r="H530" s="284">
        <f>VLOOKUP(A530,Specifikation!A:E,5,0)/12</f>
        <v>0</v>
      </c>
    </row>
    <row r="531" spans="1:8">
      <c r="A531" s="285">
        <v>3222</v>
      </c>
      <c r="B531" s="165">
        <v>1</v>
      </c>
      <c r="C531" s="165"/>
      <c r="D531" s="165"/>
      <c r="E531" s="165"/>
      <c r="F531" s="165" t="s">
        <v>231</v>
      </c>
      <c r="G531" s="165">
        <v>201802</v>
      </c>
      <c r="H531" s="284">
        <f>VLOOKUP(A531,Specifikation!A:E,5,0)/12</f>
        <v>0</v>
      </c>
    </row>
    <row r="532" spans="1:8">
      <c r="A532" s="285">
        <v>3222</v>
      </c>
      <c r="B532" s="165">
        <v>1</v>
      </c>
      <c r="C532" s="165"/>
      <c r="D532" s="165"/>
      <c r="E532" s="165"/>
      <c r="F532" s="165" t="s">
        <v>231</v>
      </c>
      <c r="G532" s="165">
        <v>201803</v>
      </c>
      <c r="H532" s="284">
        <f>VLOOKUP(A532,Specifikation!A:E,5,0)/12</f>
        <v>0</v>
      </c>
    </row>
    <row r="533" spans="1:8">
      <c r="A533" s="285">
        <v>3222</v>
      </c>
      <c r="B533" s="165">
        <v>1</v>
      </c>
      <c r="C533" s="165"/>
      <c r="D533" s="165"/>
      <c r="E533" s="165"/>
      <c r="F533" s="165" t="s">
        <v>231</v>
      </c>
      <c r="G533" s="165">
        <v>201804</v>
      </c>
      <c r="H533" s="284">
        <f>VLOOKUP(A533,Specifikation!A:E,5,0)/12</f>
        <v>0</v>
      </c>
    </row>
    <row r="534" spans="1:8">
      <c r="A534" s="285">
        <v>3222</v>
      </c>
      <c r="B534" s="165">
        <v>1</v>
      </c>
      <c r="C534" s="165"/>
      <c r="D534" s="165"/>
      <c r="E534" s="165"/>
      <c r="F534" s="165" t="s">
        <v>231</v>
      </c>
      <c r="G534" s="165">
        <v>201805</v>
      </c>
      <c r="H534" s="284">
        <f>VLOOKUP(A534,Specifikation!A:E,5,0)/12</f>
        <v>0</v>
      </c>
    </row>
    <row r="535" spans="1:8">
      <c r="A535" s="285">
        <v>3222</v>
      </c>
      <c r="B535" s="165">
        <v>1</v>
      </c>
      <c r="C535" s="165"/>
      <c r="D535" s="165"/>
      <c r="E535" s="165"/>
      <c r="F535" s="165" t="s">
        <v>231</v>
      </c>
      <c r="G535" s="165">
        <v>201806</v>
      </c>
      <c r="H535" s="284">
        <f>VLOOKUP(A535,Specifikation!A:E,5,0)/12</f>
        <v>0</v>
      </c>
    </row>
    <row r="536" spans="1:8">
      <c r="A536" s="285">
        <v>3222</v>
      </c>
      <c r="B536" s="165">
        <v>1</v>
      </c>
      <c r="C536" s="165"/>
      <c r="D536" s="165"/>
      <c r="E536" s="165"/>
      <c r="F536" s="165" t="s">
        <v>231</v>
      </c>
      <c r="G536" s="165">
        <v>201807</v>
      </c>
      <c r="H536" s="284">
        <f>VLOOKUP(A536,Specifikation!A:E,5,0)/12</f>
        <v>0</v>
      </c>
    </row>
    <row r="537" spans="1:8">
      <c r="A537" s="285">
        <v>3222</v>
      </c>
      <c r="B537" s="165">
        <v>1</v>
      </c>
      <c r="C537" s="165"/>
      <c r="D537" s="165"/>
      <c r="E537" s="165"/>
      <c r="F537" s="165" t="s">
        <v>231</v>
      </c>
      <c r="G537" s="165">
        <v>201808</v>
      </c>
      <c r="H537" s="284">
        <f>VLOOKUP(A537,Specifikation!A:E,5,0)/12</f>
        <v>0</v>
      </c>
    </row>
    <row r="538" spans="1:8">
      <c r="A538" s="285">
        <v>3222</v>
      </c>
      <c r="B538" s="165">
        <v>1</v>
      </c>
      <c r="C538" s="165"/>
      <c r="D538" s="165"/>
      <c r="E538" s="165"/>
      <c r="F538" s="165" t="s">
        <v>231</v>
      </c>
      <c r="G538" s="165">
        <v>201809</v>
      </c>
      <c r="H538" s="284">
        <f>VLOOKUP(A538,Specifikation!A:E,5,0)/12</f>
        <v>0</v>
      </c>
    </row>
    <row r="539" spans="1:8">
      <c r="A539" s="285">
        <v>3222</v>
      </c>
      <c r="B539" s="165">
        <v>1</v>
      </c>
      <c r="C539" s="165"/>
      <c r="D539" s="165"/>
      <c r="E539" s="165"/>
      <c r="F539" s="165" t="s">
        <v>231</v>
      </c>
      <c r="G539" s="165">
        <v>201810</v>
      </c>
      <c r="H539" s="284">
        <f>VLOOKUP(A539,Specifikation!A:E,5,0)/12</f>
        <v>0</v>
      </c>
    </row>
    <row r="540" spans="1:8">
      <c r="A540" s="285">
        <v>3222</v>
      </c>
      <c r="B540" s="165">
        <v>1</v>
      </c>
      <c r="C540" s="165"/>
      <c r="D540" s="165"/>
      <c r="E540" s="165"/>
      <c r="F540" s="165" t="s">
        <v>231</v>
      </c>
      <c r="G540" s="165">
        <v>201811</v>
      </c>
      <c r="H540" s="284">
        <f>VLOOKUP(A540,Specifikation!A:E,5,0)/12</f>
        <v>0</v>
      </c>
    </row>
    <row r="541" spans="1:8">
      <c r="A541" s="285">
        <v>3222</v>
      </c>
      <c r="B541" s="165">
        <v>1</v>
      </c>
      <c r="C541" s="165"/>
      <c r="D541" s="165"/>
      <c r="E541" s="165"/>
      <c r="F541" s="165" t="s">
        <v>231</v>
      </c>
      <c r="G541" s="165">
        <v>201812</v>
      </c>
      <c r="H541" s="284">
        <f>VLOOKUP(A541,Specifikation!A:E,5,0)/12</f>
        <v>0</v>
      </c>
    </row>
    <row r="542" spans="1:8">
      <c r="A542" s="285">
        <v>3224</v>
      </c>
      <c r="B542" s="165">
        <v>1</v>
      </c>
      <c r="C542" s="165"/>
      <c r="D542" s="165"/>
      <c r="E542" s="165"/>
      <c r="F542" s="165" t="s">
        <v>231</v>
      </c>
      <c r="G542" s="165">
        <v>201801</v>
      </c>
      <c r="H542" s="284">
        <f>VLOOKUP(A542,Specifikation!A:E,5,0)/12</f>
        <v>0</v>
      </c>
    </row>
    <row r="543" spans="1:8">
      <c r="A543" s="285">
        <v>3224</v>
      </c>
      <c r="B543" s="165">
        <v>1</v>
      </c>
      <c r="C543" s="165"/>
      <c r="D543" s="165"/>
      <c r="E543" s="165"/>
      <c r="F543" s="165" t="s">
        <v>231</v>
      </c>
      <c r="G543" s="165">
        <v>201802</v>
      </c>
      <c r="H543" s="284">
        <f>VLOOKUP(A543,Specifikation!A:E,5,0)/12</f>
        <v>0</v>
      </c>
    </row>
    <row r="544" spans="1:8">
      <c r="A544" s="285">
        <v>3224</v>
      </c>
      <c r="B544" s="165">
        <v>1</v>
      </c>
      <c r="C544" s="165"/>
      <c r="D544" s="165"/>
      <c r="E544" s="165"/>
      <c r="F544" s="165" t="s">
        <v>231</v>
      </c>
      <c r="G544" s="165">
        <v>201803</v>
      </c>
      <c r="H544" s="284">
        <f>VLOOKUP(A544,Specifikation!A:E,5,0)/12</f>
        <v>0</v>
      </c>
    </row>
    <row r="545" spans="1:8">
      <c r="A545" s="285">
        <v>3224</v>
      </c>
      <c r="B545" s="165">
        <v>1</v>
      </c>
      <c r="C545" s="165"/>
      <c r="D545" s="165"/>
      <c r="E545" s="165"/>
      <c r="F545" s="165" t="s">
        <v>231</v>
      </c>
      <c r="G545" s="165">
        <v>201804</v>
      </c>
      <c r="H545" s="284">
        <f>VLOOKUP(A545,Specifikation!A:E,5,0)/12</f>
        <v>0</v>
      </c>
    </row>
    <row r="546" spans="1:8">
      <c r="A546" s="285">
        <v>3224</v>
      </c>
      <c r="B546" s="165">
        <v>1</v>
      </c>
      <c r="C546" s="165"/>
      <c r="D546" s="165"/>
      <c r="E546" s="165"/>
      <c r="F546" s="165" t="s">
        <v>231</v>
      </c>
      <c r="G546" s="165">
        <v>201805</v>
      </c>
      <c r="H546" s="284">
        <f>VLOOKUP(A546,Specifikation!A:E,5,0)/12</f>
        <v>0</v>
      </c>
    </row>
    <row r="547" spans="1:8">
      <c r="A547" s="285">
        <v>3224</v>
      </c>
      <c r="B547" s="165">
        <v>1</v>
      </c>
      <c r="C547" s="165"/>
      <c r="D547" s="165"/>
      <c r="E547" s="165"/>
      <c r="F547" s="165" t="s">
        <v>231</v>
      </c>
      <c r="G547" s="165">
        <v>201806</v>
      </c>
      <c r="H547" s="284">
        <f>VLOOKUP(A547,Specifikation!A:E,5,0)/12</f>
        <v>0</v>
      </c>
    </row>
    <row r="548" spans="1:8">
      <c r="A548" s="285">
        <v>3224</v>
      </c>
      <c r="B548" s="165">
        <v>1</v>
      </c>
      <c r="C548" s="165"/>
      <c r="D548" s="165"/>
      <c r="E548" s="165"/>
      <c r="F548" s="165" t="s">
        <v>231</v>
      </c>
      <c r="G548" s="165">
        <v>201807</v>
      </c>
      <c r="H548" s="284">
        <f>VLOOKUP(A548,Specifikation!A:E,5,0)/12</f>
        <v>0</v>
      </c>
    </row>
    <row r="549" spans="1:8">
      <c r="A549" s="285">
        <v>3224</v>
      </c>
      <c r="B549" s="165">
        <v>1</v>
      </c>
      <c r="C549" s="165"/>
      <c r="D549" s="165"/>
      <c r="E549" s="165"/>
      <c r="F549" s="165" t="s">
        <v>231</v>
      </c>
      <c r="G549" s="165">
        <v>201808</v>
      </c>
      <c r="H549" s="284">
        <f>VLOOKUP(A549,Specifikation!A:E,5,0)/12</f>
        <v>0</v>
      </c>
    </row>
    <row r="550" spans="1:8">
      <c r="A550" s="285">
        <v>3224</v>
      </c>
      <c r="B550" s="165">
        <v>1</v>
      </c>
      <c r="C550" s="165"/>
      <c r="D550" s="165"/>
      <c r="E550" s="165"/>
      <c r="F550" s="165" t="s">
        <v>231</v>
      </c>
      <c r="G550" s="165">
        <v>201809</v>
      </c>
      <c r="H550" s="284">
        <f>VLOOKUP(A550,Specifikation!A:E,5,0)/12</f>
        <v>0</v>
      </c>
    </row>
    <row r="551" spans="1:8">
      <c r="A551" s="285">
        <v>3224</v>
      </c>
      <c r="B551" s="165">
        <v>1</v>
      </c>
      <c r="C551" s="165"/>
      <c r="D551" s="165"/>
      <c r="E551" s="165"/>
      <c r="F551" s="165" t="s">
        <v>231</v>
      </c>
      <c r="G551" s="165">
        <v>201810</v>
      </c>
      <c r="H551" s="284">
        <f>VLOOKUP(A551,Specifikation!A:E,5,0)/12</f>
        <v>0</v>
      </c>
    </row>
    <row r="552" spans="1:8">
      <c r="A552" s="285">
        <v>3224</v>
      </c>
      <c r="B552" s="165">
        <v>1</v>
      </c>
      <c r="C552" s="165"/>
      <c r="D552" s="165"/>
      <c r="E552" s="165"/>
      <c r="F552" s="165" t="s">
        <v>231</v>
      </c>
      <c r="G552" s="165">
        <v>201811</v>
      </c>
      <c r="H552" s="284">
        <f>VLOOKUP(A552,Specifikation!A:E,5,0)/12</f>
        <v>0</v>
      </c>
    </row>
    <row r="553" spans="1:8">
      <c r="A553" s="285">
        <v>3224</v>
      </c>
      <c r="B553" s="165">
        <v>1</v>
      </c>
      <c r="C553" s="165"/>
      <c r="D553" s="165"/>
      <c r="E553" s="165"/>
      <c r="F553" s="165" t="s">
        <v>231</v>
      </c>
      <c r="G553" s="165">
        <v>201812</v>
      </c>
      <c r="H553" s="284">
        <f>VLOOKUP(A553,Specifikation!A:E,5,0)/12</f>
        <v>0</v>
      </c>
    </row>
    <row r="554" spans="1:8">
      <c r="A554" s="285">
        <v>3230</v>
      </c>
      <c r="B554" s="165">
        <v>1</v>
      </c>
      <c r="C554" s="165"/>
      <c r="D554" s="165"/>
      <c r="E554" s="165"/>
      <c r="F554" s="165" t="s">
        <v>231</v>
      </c>
      <c r="G554" s="165">
        <v>201801</v>
      </c>
      <c r="H554" s="284">
        <f>VLOOKUP(A554,Specifikation!A:E,5,0)/12</f>
        <v>0</v>
      </c>
    </row>
    <row r="555" spans="1:8">
      <c r="A555" s="285">
        <v>3230</v>
      </c>
      <c r="B555" s="165">
        <v>1</v>
      </c>
      <c r="C555" s="165"/>
      <c r="D555" s="165"/>
      <c r="E555" s="165"/>
      <c r="F555" s="165" t="s">
        <v>231</v>
      </c>
      <c r="G555" s="165">
        <v>201802</v>
      </c>
      <c r="H555" s="284">
        <f>VLOOKUP(A555,Specifikation!A:E,5,0)/12</f>
        <v>0</v>
      </c>
    </row>
    <row r="556" spans="1:8">
      <c r="A556" s="285">
        <v>3230</v>
      </c>
      <c r="B556" s="165">
        <v>1</v>
      </c>
      <c r="C556" s="165"/>
      <c r="D556" s="165"/>
      <c r="E556" s="165"/>
      <c r="F556" s="165" t="s">
        <v>231</v>
      </c>
      <c r="G556" s="165">
        <v>201803</v>
      </c>
      <c r="H556" s="284">
        <f>VLOOKUP(A556,Specifikation!A:E,5,0)/12</f>
        <v>0</v>
      </c>
    </row>
    <row r="557" spans="1:8">
      <c r="A557" s="285">
        <v>3230</v>
      </c>
      <c r="B557" s="165">
        <v>1</v>
      </c>
      <c r="C557" s="165"/>
      <c r="D557" s="165"/>
      <c r="E557" s="165"/>
      <c r="F557" s="165" t="s">
        <v>231</v>
      </c>
      <c r="G557" s="165">
        <v>201804</v>
      </c>
      <c r="H557" s="284">
        <f>VLOOKUP(A557,Specifikation!A:E,5,0)/12</f>
        <v>0</v>
      </c>
    </row>
    <row r="558" spans="1:8">
      <c r="A558" s="285">
        <v>3230</v>
      </c>
      <c r="B558" s="165">
        <v>1</v>
      </c>
      <c r="C558" s="165"/>
      <c r="D558" s="165"/>
      <c r="E558" s="165"/>
      <c r="F558" s="165" t="s">
        <v>231</v>
      </c>
      <c r="G558" s="165">
        <v>201805</v>
      </c>
      <c r="H558" s="284">
        <f>VLOOKUP(A558,Specifikation!A:E,5,0)/12</f>
        <v>0</v>
      </c>
    </row>
    <row r="559" spans="1:8">
      <c r="A559" s="285">
        <v>3230</v>
      </c>
      <c r="B559" s="165">
        <v>1</v>
      </c>
      <c r="C559" s="165"/>
      <c r="D559" s="165"/>
      <c r="E559" s="165"/>
      <c r="F559" s="165" t="s">
        <v>231</v>
      </c>
      <c r="G559" s="165">
        <v>201806</v>
      </c>
      <c r="H559" s="284">
        <f>VLOOKUP(A559,Specifikation!A:E,5,0)/12</f>
        <v>0</v>
      </c>
    </row>
    <row r="560" spans="1:8">
      <c r="A560" s="285">
        <v>3230</v>
      </c>
      <c r="B560" s="165">
        <v>1</v>
      </c>
      <c r="C560" s="165"/>
      <c r="D560" s="165"/>
      <c r="E560" s="165"/>
      <c r="F560" s="165" t="s">
        <v>231</v>
      </c>
      <c r="G560" s="165">
        <v>201807</v>
      </c>
      <c r="H560" s="284">
        <f>VLOOKUP(A560,Specifikation!A:E,5,0)/12</f>
        <v>0</v>
      </c>
    </row>
    <row r="561" spans="1:8">
      <c r="A561" s="285">
        <v>3230</v>
      </c>
      <c r="B561" s="165">
        <v>1</v>
      </c>
      <c r="C561" s="165"/>
      <c r="D561" s="165"/>
      <c r="E561" s="165"/>
      <c r="F561" s="165" t="s">
        <v>231</v>
      </c>
      <c r="G561" s="165">
        <v>201808</v>
      </c>
      <c r="H561" s="284">
        <f>VLOOKUP(A561,Specifikation!A:E,5,0)/12</f>
        <v>0</v>
      </c>
    </row>
    <row r="562" spans="1:8">
      <c r="A562" s="285">
        <v>3230</v>
      </c>
      <c r="B562" s="165">
        <v>1</v>
      </c>
      <c r="C562" s="165"/>
      <c r="D562" s="165"/>
      <c r="E562" s="165"/>
      <c r="F562" s="165" t="s">
        <v>231</v>
      </c>
      <c r="G562" s="165">
        <v>201809</v>
      </c>
      <c r="H562" s="284">
        <f>VLOOKUP(A562,Specifikation!A:E,5,0)/12</f>
        <v>0</v>
      </c>
    </row>
    <row r="563" spans="1:8">
      <c r="A563" s="285">
        <v>3230</v>
      </c>
      <c r="B563" s="165">
        <v>1</v>
      </c>
      <c r="C563" s="165"/>
      <c r="D563" s="165"/>
      <c r="E563" s="165"/>
      <c r="F563" s="165" t="s">
        <v>231</v>
      </c>
      <c r="G563" s="165">
        <v>201810</v>
      </c>
      <c r="H563" s="284">
        <f>VLOOKUP(A563,Specifikation!A:E,5,0)/12</f>
        <v>0</v>
      </c>
    </row>
    <row r="564" spans="1:8">
      <c r="A564" s="285">
        <v>3230</v>
      </c>
      <c r="B564" s="165">
        <v>1</v>
      </c>
      <c r="C564" s="165"/>
      <c r="D564" s="165"/>
      <c r="E564" s="165"/>
      <c r="F564" s="165" t="s">
        <v>231</v>
      </c>
      <c r="G564" s="165">
        <v>201811</v>
      </c>
      <c r="H564" s="284">
        <f>VLOOKUP(A564,Specifikation!A:E,5,0)/12</f>
        <v>0</v>
      </c>
    </row>
    <row r="565" spans="1:8">
      <c r="A565" s="285">
        <v>3230</v>
      </c>
      <c r="B565" s="165">
        <v>1</v>
      </c>
      <c r="C565" s="165"/>
      <c r="D565" s="165"/>
      <c r="E565" s="165"/>
      <c r="F565" s="165" t="s">
        <v>231</v>
      </c>
      <c r="G565" s="165">
        <v>201812</v>
      </c>
      <c r="H565" s="284">
        <f>VLOOKUP(A565,Specifikation!A:E,5,0)/12</f>
        <v>0</v>
      </c>
    </row>
    <row r="566" spans="1:8">
      <c r="A566" s="285">
        <v>3240</v>
      </c>
      <c r="B566" s="165">
        <v>1</v>
      </c>
      <c r="C566" s="165"/>
      <c r="D566" s="165"/>
      <c r="E566" s="165"/>
      <c r="F566" s="165" t="s">
        <v>231</v>
      </c>
      <c r="G566" s="165">
        <v>201801</v>
      </c>
      <c r="H566" s="284">
        <f>VLOOKUP(A566,Specifikation!A:E,5,0)/12</f>
        <v>0</v>
      </c>
    </row>
    <row r="567" spans="1:8">
      <c r="A567" s="285">
        <v>3240</v>
      </c>
      <c r="B567" s="165">
        <v>1</v>
      </c>
      <c r="C567" s="165"/>
      <c r="D567" s="165"/>
      <c r="E567" s="165"/>
      <c r="F567" s="165" t="s">
        <v>231</v>
      </c>
      <c r="G567" s="165">
        <v>201802</v>
      </c>
      <c r="H567" s="284">
        <f>VLOOKUP(A567,Specifikation!A:E,5,0)/12</f>
        <v>0</v>
      </c>
    </row>
    <row r="568" spans="1:8">
      <c r="A568" s="285">
        <v>3240</v>
      </c>
      <c r="B568" s="165">
        <v>1</v>
      </c>
      <c r="C568" s="165"/>
      <c r="D568" s="165"/>
      <c r="E568" s="165"/>
      <c r="F568" s="165" t="s">
        <v>231</v>
      </c>
      <c r="G568" s="165">
        <v>201803</v>
      </c>
      <c r="H568" s="284">
        <f>VLOOKUP(A568,Specifikation!A:E,5,0)/12</f>
        <v>0</v>
      </c>
    </row>
    <row r="569" spans="1:8">
      <c r="A569" s="285">
        <v>3240</v>
      </c>
      <c r="B569" s="165">
        <v>1</v>
      </c>
      <c r="C569" s="165"/>
      <c r="D569" s="165"/>
      <c r="E569" s="165"/>
      <c r="F569" s="165" t="s">
        <v>231</v>
      </c>
      <c r="G569" s="165">
        <v>201804</v>
      </c>
      <c r="H569" s="284">
        <f>VLOOKUP(A569,Specifikation!A:E,5,0)/12</f>
        <v>0</v>
      </c>
    </row>
    <row r="570" spans="1:8">
      <c r="A570" s="285">
        <v>3240</v>
      </c>
      <c r="B570" s="165">
        <v>1</v>
      </c>
      <c r="C570" s="165"/>
      <c r="D570" s="165"/>
      <c r="E570" s="165"/>
      <c r="F570" s="165" t="s">
        <v>231</v>
      </c>
      <c r="G570" s="165">
        <v>201805</v>
      </c>
      <c r="H570" s="284">
        <f>VLOOKUP(A570,Specifikation!A:E,5,0)/12</f>
        <v>0</v>
      </c>
    </row>
    <row r="571" spans="1:8">
      <c r="A571" s="285">
        <v>3240</v>
      </c>
      <c r="B571" s="165">
        <v>1</v>
      </c>
      <c r="C571" s="165"/>
      <c r="D571" s="165"/>
      <c r="E571" s="165"/>
      <c r="F571" s="165" t="s">
        <v>231</v>
      </c>
      <c r="G571" s="165">
        <v>201806</v>
      </c>
      <c r="H571" s="284">
        <f>VLOOKUP(A571,Specifikation!A:E,5,0)/12</f>
        <v>0</v>
      </c>
    </row>
    <row r="572" spans="1:8">
      <c r="A572" s="285">
        <v>3240</v>
      </c>
      <c r="B572" s="165">
        <v>1</v>
      </c>
      <c r="C572" s="165"/>
      <c r="D572" s="165"/>
      <c r="E572" s="165"/>
      <c r="F572" s="165" t="s">
        <v>231</v>
      </c>
      <c r="G572" s="165">
        <v>201807</v>
      </c>
      <c r="H572" s="284">
        <f>VLOOKUP(A572,Specifikation!A:E,5,0)/12</f>
        <v>0</v>
      </c>
    </row>
    <row r="573" spans="1:8">
      <c r="A573" s="285">
        <v>3240</v>
      </c>
      <c r="B573" s="165">
        <v>1</v>
      </c>
      <c r="C573" s="165"/>
      <c r="D573" s="165"/>
      <c r="E573" s="165"/>
      <c r="F573" s="165" t="s">
        <v>231</v>
      </c>
      <c r="G573" s="165">
        <v>201808</v>
      </c>
      <c r="H573" s="284">
        <f>VLOOKUP(A573,Specifikation!A:E,5,0)/12</f>
        <v>0</v>
      </c>
    </row>
    <row r="574" spans="1:8">
      <c r="A574" s="285">
        <v>3240</v>
      </c>
      <c r="B574" s="165">
        <v>1</v>
      </c>
      <c r="C574" s="165"/>
      <c r="D574" s="165"/>
      <c r="E574" s="165"/>
      <c r="F574" s="165" t="s">
        <v>231</v>
      </c>
      <c r="G574" s="165">
        <v>201809</v>
      </c>
      <c r="H574" s="284">
        <f>VLOOKUP(A574,Specifikation!A:E,5,0)/12</f>
        <v>0</v>
      </c>
    </row>
    <row r="575" spans="1:8">
      <c r="A575" s="285">
        <v>3240</v>
      </c>
      <c r="B575" s="165">
        <v>1</v>
      </c>
      <c r="C575" s="165"/>
      <c r="D575" s="165"/>
      <c r="E575" s="165"/>
      <c r="F575" s="165" t="s">
        <v>231</v>
      </c>
      <c r="G575" s="165">
        <v>201810</v>
      </c>
      <c r="H575" s="284">
        <f>VLOOKUP(A575,Specifikation!A:E,5,0)/12</f>
        <v>0</v>
      </c>
    </row>
    <row r="576" spans="1:8">
      <c r="A576" s="285">
        <v>3240</v>
      </c>
      <c r="B576" s="165">
        <v>1</v>
      </c>
      <c r="C576" s="165"/>
      <c r="D576" s="165"/>
      <c r="E576" s="165"/>
      <c r="F576" s="165" t="s">
        <v>231</v>
      </c>
      <c r="G576" s="165">
        <v>201811</v>
      </c>
      <c r="H576" s="284">
        <f>VLOOKUP(A576,Specifikation!A:E,5,0)/12</f>
        <v>0</v>
      </c>
    </row>
    <row r="577" spans="1:8">
      <c r="A577" s="285">
        <v>3240</v>
      </c>
      <c r="B577" s="165">
        <v>1</v>
      </c>
      <c r="C577" s="165"/>
      <c r="D577" s="165"/>
      <c r="E577" s="165"/>
      <c r="F577" s="165" t="s">
        <v>231</v>
      </c>
      <c r="G577" s="165">
        <v>201812</v>
      </c>
      <c r="H577" s="284">
        <f>VLOOKUP(A577,Specifikation!A:E,5,0)/12</f>
        <v>0</v>
      </c>
    </row>
    <row r="578" spans="1:8">
      <c r="A578" s="285">
        <v>3390</v>
      </c>
      <c r="B578" s="165">
        <v>1</v>
      </c>
      <c r="C578" s="165"/>
      <c r="D578" s="165"/>
      <c r="E578" s="165"/>
      <c r="F578" s="165" t="s">
        <v>231</v>
      </c>
      <c r="G578" s="165">
        <v>201801</v>
      </c>
      <c r="H578" s="284">
        <f>VLOOKUP(A578,Specifikation!A:E,5,0)/12</f>
        <v>0</v>
      </c>
    </row>
    <row r="579" spans="1:8">
      <c r="A579" s="285">
        <v>3390</v>
      </c>
      <c r="B579" s="165">
        <v>1</v>
      </c>
      <c r="C579" s="165"/>
      <c r="D579" s="165"/>
      <c r="E579" s="165"/>
      <c r="F579" s="165" t="s">
        <v>231</v>
      </c>
      <c r="G579" s="165">
        <v>201802</v>
      </c>
      <c r="H579" s="284">
        <f>VLOOKUP(A579,Specifikation!A:E,5,0)/12</f>
        <v>0</v>
      </c>
    </row>
    <row r="580" spans="1:8">
      <c r="A580" s="285">
        <v>3390</v>
      </c>
      <c r="B580" s="165">
        <v>1</v>
      </c>
      <c r="C580" s="165"/>
      <c r="D580" s="165"/>
      <c r="E580" s="165"/>
      <c r="F580" s="165" t="s">
        <v>231</v>
      </c>
      <c r="G580" s="165">
        <v>201803</v>
      </c>
      <c r="H580" s="284">
        <f>VLOOKUP(A580,Specifikation!A:E,5,0)/12</f>
        <v>0</v>
      </c>
    </row>
    <row r="581" spans="1:8">
      <c r="A581" s="285">
        <v>3390</v>
      </c>
      <c r="B581" s="165">
        <v>1</v>
      </c>
      <c r="C581" s="165"/>
      <c r="D581" s="165"/>
      <c r="E581" s="165"/>
      <c r="F581" s="165" t="s">
        <v>231</v>
      </c>
      <c r="G581" s="165">
        <v>201804</v>
      </c>
      <c r="H581" s="284">
        <f>VLOOKUP(A581,Specifikation!A:E,5,0)/12</f>
        <v>0</v>
      </c>
    </row>
    <row r="582" spans="1:8">
      <c r="A582" s="285">
        <v>3390</v>
      </c>
      <c r="B582" s="165">
        <v>1</v>
      </c>
      <c r="C582" s="165"/>
      <c r="D582" s="165"/>
      <c r="E582" s="165"/>
      <c r="F582" s="165" t="s">
        <v>231</v>
      </c>
      <c r="G582" s="165">
        <v>201805</v>
      </c>
      <c r="H582" s="284">
        <f>VLOOKUP(A582,Specifikation!A:E,5,0)/12</f>
        <v>0</v>
      </c>
    </row>
    <row r="583" spans="1:8">
      <c r="A583" s="285">
        <v>3390</v>
      </c>
      <c r="B583" s="165">
        <v>1</v>
      </c>
      <c r="C583" s="165"/>
      <c r="D583" s="165"/>
      <c r="E583" s="165"/>
      <c r="F583" s="165" t="s">
        <v>231</v>
      </c>
      <c r="G583" s="165">
        <v>201806</v>
      </c>
      <c r="H583" s="284">
        <f>VLOOKUP(A583,Specifikation!A:E,5,0)/12</f>
        <v>0</v>
      </c>
    </row>
    <row r="584" spans="1:8">
      <c r="A584" s="285">
        <v>3390</v>
      </c>
      <c r="B584" s="165">
        <v>1</v>
      </c>
      <c r="C584" s="165"/>
      <c r="D584" s="165"/>
      <c r="E584" s="165"/>
      <c r="F584" s="165" t="s">
        <v>231</v>
      </c>
      <c r="G584" s="165">
        <v>201807</v>
      </c>
      <c r="H584" s="284">
        <f>VLOOKUP(A584,Specifikation!A:E,5,0)/12</f>
        <v>0</v>
      </c>
    </row>
    <row r="585" spans="1:8">
      <c r="A585" s="285">
        <v>3390</v>
      </c>
      <c r="B585" s="165">
        <v>1</v>
      </c>
      <c r="C585" s="165"/>
      <c r="D585" s="165"/>
      <c r="E585" s="165"/>
      <c r="F585" s="165" t="s">
        <v>231</v>
      </c>
      <c r="G585" s="165">
        <v>201808</v>
      </c>
      <c r="H585" s="284">
        <f>VLOOKUP(A585,Specifikation!A:E,5,0)/12</f>
        <v>0</v>
      </c>
    </row>
    <row r="586" spans="1:8">
      <c r="A586" s="285">
        <v>3390</v>
      </c>
      <c r="B586" s="165">
        <v>1</v>
      </c>
      <c r="C586" s="165"/>
      <c r="D586" s="165"/>
      <c r="E586" s="165"/>
      <c r="F586" s="165" t="s">
        <v>231</v>
      </c>
      <c r="G586" s="165">
        <v>201809</v>
      </c>
      <c r="H586" s="284">
        <f>VLOOKUP(A586,Specifikation!A:E,5,0)/12</f>
        <v>0</v>
      </c>
    </row>
    <row r="587" spans="1:8">
      <c r="A587" s="285">
        <v>3390</v>
      </c>
      <c r="B587" s="165">
        <v>1</v>
      </c>
      <c r="C587" s="165"/>
      <c r="D587" s="165"/>
      <c r="E587" s="165"/>
      <c r="F587" s="165" t="s">
        <v>231</v>
      </c>
      <c r="G587" s="165">
        <v>201810</v>
      </c>
      <c r="H587" s="284">
        <f>VLOOKUP(A587,Specifikation!A:E,5,0)/12</f>
        <v>0</v>
      </c>
    </row>
    <row r="588" spans="1:8">
      <c r="A588" s="285">
        <v>3390</v>
      </c>
      <c r="B588" s="165">
        <v>1</v>
      </c>
      <c r="C588" s="165"/>
      <c r="D588" s="165"/>
      <c r="E588" s="165"/>
      <c r="F588" s="165" t="s">
        <v>231</v>
      </c>
      <c r="G588" s="165">
        <v>201811</v>
      </c>
      <c r="H588" s="284">
        <f>VLOOKUP(A588,Specifikation!A:E,5,0)/12</f>
        <v>0</v>
      </c>
    </row>
    <row r="589" spans="1:8">
      <c r="A589" s="285">
        <v>3390</v>
      </c>
      <c r="B589" s="165">
        <v>1</v>
      </c>
      <c r="C589" s="165"/>
      <c r="D589" s="165"/>
      <c r="E589" s="165"/>
      <c r="F589" s="165" t="s">
        <v>231</v>
      </c>
      <c r="G589" s="165">
        <v>201812</v>
      </c>
      <c r="H589" s="284">
        <f>VLOOKUP(A589,Specifikation!A:E,5,0)/12</f>
        <v>0</v>
      </c>
    </row>
    <row r="590" spans="1:8">
      <c r="A590" s="285">
        <v>3514</v>
      </c>
      <c r="B590" s="165">
        <v>1</v>
      </c>
      <c r="C590" s="165"/>
      <c r="D590" s="165"/>
      <c r="E590" s="165"/>
      <c r="F590" s="165" t="s">
        <v>231</v>
      </c>
      <c r="G590" s="165">
        <v>201801</v>
      </c>
      <c r="H590" s="284">
        <f>VLOOKUP(A590,Specifikation!A:E,5,0)/12</f>
        <v>0</v>
      </c>
    </row>
    <row r="591" spans="1:8">
      <c r="A591" s="285">
        <v>3514</v>
      </c>
      <c r="B591" s="165">
        <v>1</v>
      </c>
      <c r="C591" s="165"/>
      <c r="D591" s="165"/>
      <c r="E591" s="165"/>
      <c r="F591" s="165" t="s">
        <v>231</v>
      </c>
      <c r="G591" s="165">
        <v>201802</v>
      </c>
      <c r="H591" s="284">
        <f>VLOOKUP(A591,Specifikation!A:E,5,0)/12</f>
        <v>0</v>
      </c>
    </row>
    <row r="592" spans="1:8">
      <c r="A592" s="285">
        <v>3514</v>
      </c>
      <c r="B592" s="165">
        <v>1</v>
      </c>
      <c r="C592" s="165"/>
      <c r="D592" s="165"/>
      <c r="E592" s="165"/>
      <c r="F592" s="165" t="s">
        <v>231</v>
      </c>
      <c r="G592" s="165">
        <v>201803</v>
      </c>
      <c r="H592" s="284">
        <f>VLOOKUP(A592,Specifikation!A:E,5,0)/12</f>
        <v>0</v>
      </c>
    </row>
    <row r="593" spans="1:8">
      <c r="A593" s="285">
        <v>3514</v>
      </c>
      <c r="B593" s="165">
        <v>1</v>
      </c>
      <c r="C593" s="165"/>
      <c r="D593" s="165"/>
      <c r="E593" s="165"/>
      <c r="F593" s="165" t="s">
        <v>231</v>
      </c>
      <c r="G593" s="165">
        <v>201804</v>
      </c>
      <c r="H593" s="284">
        <f>VLOOKUP(A593,Specifikation!A:E,5,0)/12</f>
        <v>0</v>
      </c>
    </row>
    <row r="594" spans="1:8">
      <c r="A594" s="285">
        <v>3514</v>
      </c>
      <c r="B594" s="165">
        <v>1</v>
      </c>
      <c r="C594" s="165"/>
      <c r="D594" s="165"/>
      <c r="E594" s="165"/>
      <c r="F594" s="165" t="s">
        <v>231</v>
      </c>
      <c r="G594" s="165">
        <v>201805</v>
      </c>
      <c r="H594" s="284">
        <f>VLOOKUP(A594,Specifikation!A:E,5,0)/12</f>
        <v>0</v>
      </c>
    </row>
    <row r="595" spans="1:8">
      <c r="A595" s="285">
        <v>3514</v>
      </c>
      <c r="B595" s="165">
        <v>1</v>
      </c>
      <c r="C595" s="165"/>
      <c r="D595" s="165"/>
      <c r="E595" s="165"/>
      <c r="F595" s="165" t="s">
        <v>231</v>
      </c>
      <c r="G595" s="165">
        <v>201806</v>
      </c>
      <c r="H595" s="284">
        <f>VLOOKUP(A595,Specifikation!A:E,5,0)/12</f>
        <v>0</v>
      </c>
    </row>
    <row r="596" spans="1:8">
      <c r="A596" s="285">
        <v>3514</v>
      </c>
      <c r="B596" s="165">
        <v>1</v>
      </c>
      <c r="C596" s="165"/>
      <c r="D596" s="165"/>
      <c r="E596" s="165"/>
      <c r="F596" s="165" t="s">
        <v>231</v>
      </c>
      <c r="G596" s="165">
        <v>201807</v>
      </c>
      <c r="H596" s="284">
        <f>VLOOKUP(A596,Specifikation!A:E,5,0)/12</f>
        <v>0</v>
      </c>
    </row>
    <row r="597" spans="1:8">
      <c r="A597" s="285">
        <v>3514</v>
      </c>
      <c r="B597" s="165">
        <v>1</v>
      </c>
      <c r="C597" s="165"/>
      <c r="D597" s="165"/>
      <c r="E597" s="165"/>
      <c r="F597" s="165" t="s">
        <v>231</v>
      </c>
      <c r="G597" s="165">
        <v>201808</v>
      </c>
      <c r="H597" s="284">
        <f>VLOOKUP(A597,Specifikation!A:E,5,0)/12</f>
        <v>0</v>
      </c>
    </row>
    <row r="598" spans="1:8">
      <c r="A598" s="285">
        <v>3514</v>
      </c>
      <c r="B598" s="165">
        <v>1</v>
      </c>
      <c r="C598" s="165"/>
      <c r="D598" s="165"/>
      <c r="E598" s="165"/>
      <c r="F598" s="165" t="s">
        <v>231</v>
      </c>
      <c r="G598" s="165">
        <v>201809</v>
      </c>
      <c r="H598" s="284">
        <f>VLOOKUP(A598,Specifikation!A:E,5,0)/12</f>
        <v>0</v>
      </c>
    </row>
    <row r="599" spans="1:8">
      <c r="A599" s="285">
        <v>3514</v>
      </c>
      <c r="B599" s="165">
        <v>1</v>
      </c>
      <c r="C599" s="165"/>
      <c r="D599" s="165"/>
      <c r="E599" s="165"/>
      <c r="F599" s="165" t="s">
        <v>231</v>
      </c>
      <c r="G599" s="165">
        <v>201810</v>
      </c>
      <c r="H599" s="284">
        <f>VLOOKUP(A599,Specifikation!A:E,5,0)/12</f>
        <v>0</v>
      </c>
    </row>
    <row r="600" spans="1:8">
      <c r="A600" s="285">
        <v>3514</v>
      </c>
      <c r="B600" s="165">
        <v>1</v>
      </c>
      <c r="C600" s="165"/>
      <c r="D600" s="165"/>
      <c r="E600" s="165"/>
      <c r="F600" s="165" t="s">
        <v>231</v>
      </c>
      <c r="G600" s="165">
        <v>201811</v>
      </c>
      <c r="H600" s="284">
        <f>VLOOKUP(A600,Specifikation!A:E,5,0)/12</f>
        <v>0</v>
      </c>
    </row>
    <row r="601" spans="1:8">
      <c r="A601" s="285">
        <v>3514</v>
      </c>
      <c r="B601" s="165">
        <v>1</v>
      </c>
      <c r="C601" s="165"/>
      <c r="D601" s="165"/>
      <c r="E601" s="165"/>
      <c r="F601" s="165" t="s">
        <v>231</v>
      </c>
      <c r="G601" s="165">
        <v>201812</v>
      </c>
      <c r="H601" s="284">
        <f>VLOOKUP(A601,Specifikation!A:E,5,0)/12</f>
        <v>0</v>
      </c>
    </row>
    <row r="602" spans="1:8">
      <c r="A602" s="285">
        <v>3516</v>
      </c>
      <c r="B602" s="165">
        <v>1</v>
      </c>
      <c r="C602" s="165"/>
      <c r="D602" s="165"/>
      <c r="E602" s="165"/>
      <c r="F602" s="165" t="s">
        <v>231</v>
      </c>
      <c r="G602" s="165">
        <v>201801</v>
      </c>
      <c r="H602" s="284">
        <f>VLOOKUP(A602,Specifikation!A:E,5,0)/12</f>
        <v>0</v>
      </c>
    </row>
    <row r="603" spans="1:8">
      <c r="A603" s="285">
        <v>3516</v>
      </c>
      <c r="B603" s="165">
        <v>1</v>
      </c>
      <c r="C603" s="165"/>
      <c r="D603" s="165"/>
      <c r="E603" s="165"/>
      <c r="F603" s="165" t="s">
        <v>231</v>
      </c>
      <c r="G603" s="165">
        <v>201802</v>
      </c>
      <c r="H603" s="284">
        <f>VLOOKUP(A603,Specifikation!A:E,5,0)/12</f>
        <v>0</v>
      </c>
    </row>
    <row r="604" spans="1:8">
      <c r="A604" s="285">
        <v>3516</v>
      </c>
      <c r="B604" s="165">
        <v>1</v>
      </c>
      <c r="C604" s="165"/>
      <c r="D604" s="165"/>
      <c r="E604" s="165"/>
      <c r="F604" s="165" t="s">
        <v>231</v>
      </c>
      <c r="G604" s="165">
        <v>201803</v>
      </c>
      <c r="H604" s="284">
        <f>VLOOKUP(A604,Specifikation!A:E,5,0)/12</f>
        <v>0</v>
      </c>
    </row>
    <row r="605" spans="1:8">
      <c r="A605" s="285">
        <v>3516</v>
      </c>
      <c r="B605" s="165">
        <v>1</v>
      </c>
      <c r="C605" s="165"/>
      <c r="D605" s="165"/>
      <c r="E605" s="165"/>
      <c r="F605" s="165" t="s">
        <v>231</v>
      </c>
      <c r="G605" s="165">
        <v>201804</v>
      </c>
      <c r="H605" s="284">
        <f>VLOOKUP(A605,Specifikation!A:E,5,0)/12</f>
        <v>0</v>
      </c>
    </row>
    <row r="606" spans="1:8">
      <c r="A606" s="285">
        <v>3516</v>
      </c>
      <c r="B606" s="165">
        <v>1</v>
      </c>
      <c r="C606" s="165"/>
      <c r="D606" s="165"/>
      <c r="E606" s="165"/>
      <c r="F606" s="165" t="s">
        <v>231</v>
      </c>
      <c r="G606" s="165">
        <v>201805</v>
      </c>
      <c r="H606" s="284">
        <f>VLOOKUP(A606,Specifikation!A:E,5,0)/12</f>
        <v>0</v>
      </c>
    </row>
    <row r="607" spans="1:8">
      <c r="A607" s="285">
        <v>3516</v>
      </c>
      <c r="B607" s="165">
        <v>1</v>
      </c>
      <c r="C607" s="165"/>
      <c r="D607" s="165"/>
      <c r="E607" s="165"/>
      <c r="F607" s="165" t="s">
        <v>231</v>
      </c>
      <c r="G607" s="165">
        <v>201806</v>
      </c>
      <c r="H607" s="284">
        <f>VLOOKUP(A607,Specifikation!A:E,5,0)/12</f>
        <v>0</v>
      </c>
    </row>
    <row r="608" spans="1:8">
      <c r="A608" s="285">
        <v>3516</v>
      </c>
      <c r="B608" s="165">
        <v>1</v>
      </c>
      <c r="C608" s="165"/>
      <c r="D608" s="165"/>
      <c r="E608" s="165"/>
      <c r="F608" s="165" t="s">
        <v>231</v>
      </c>
      <c r="G608" s="165">
        <v>201807</v>
      </c>
      <c r="H608" s="284">
        <f>VLOOKUP(A608,Specifikation!A:E,5,0)/12</f>
        <v>0</v>
      </c>
    </row>
    <row r="609" spans="1:8">
      <c r="A609" s="285">
        <v>3516</v>
      </c>
      <c r="B609" s="165">
        <v>1</v>
      </c>
      <c r="C609" s="165"/>
      <c r="D609" s="165"/>
      <c r="E609" s="165"/>
      <c r="F609" s="165" t="s">
        <v>231</v>
      </c>
      <c r="G609" s="165">
        <v>201808</v>
      </c>
      <c r="H609" s="284">
        <f>VLOOKUP(A609,Specifikation!A:E,5,0)/12</f>
        <v>0</v>
      </c>
    </row>
    <row r="610" spans="1:8">
      <c r="A610" s="285">
        <v>3516</v>
      </c>
      <c r="B610" s="165">
        <v>1</v>
      </c>
      <c r="C610" s="165"/>
      <c r="D610" s="165"/>
      <c r="E610" s="165"/>
      <c r="F610" s="165" t="s">
        <v>231</v>
      </c>
      <c r="G610" s="165">
        <v>201809</v>
      </c>
      <c r="H610" s="284">
        <f>VLOOKUP(A610,Specifikation!A:E,5,0)/12</f>
        <v>0</v>
      </c>
    </row>
    <row r="611" spans="1:8">
      <c r="A611" s="285">
        <v>3516</v>
      </c>
      <c r="B611" s="165">
        <v>1</v>
      </c>
      <c r="C611" s="165"/>
      <c r="D611" s="165"/>
      <c r="E611" s="165"/>
      <c r="F611" s="165" t="s">
        <v>231</v>
      </c>
      <c r="G611" s="165">
        <v>201810</v>
      </c>
      <c r="H611" s="284">
        <f>VLOOKUP(A611,Specifikation!A:E,5,0)/12</f>
        <v>0</v>
      </c>
    </row>
    <row r="612" spans="1:8">
      <c r="A612" s="285">
        <v>3516</v>
      </c>
      <c r="B612" s="165">
        <v>1</v>
      </c>
      <c r="C612" s="165"/>
      <c r="D612" s="165"/>
      <c r="E612" s="165"/>
      <c r="F612" s="165" t="s">
        <v>231</v>
      </c>
      <c r="G612" s="165">
        <v>201811</v>
      </c>
      <c r="H612" s="284">
        <f>VLOOKUP(A612,Specifikation!A:E,5,0)/12</f>
        <v>0</v>
      </c>
    </row>
    <row r="613" spans="1:8">
      <c r="A613" s="285">
        <v>3516</v>
      </c>
      <c r="B613" s="165">
        <v>1</v>
      </c>
      <c r="C613" s="165"/>
      <c r="D613" s="165"/>
      <c r="E613" s="165"/>
      <c r="F613" s="165" t="s">
        <v>231</v>
      </c>
      <c r="G613" s="165">
        <v>201812</v>
      </c>
      <c r="H613" s="284">
        <f>VLOOKUP(A613,Specifikation!A:E,5,0)/12</f>
        <v>0</v>
      </c>
    </row>
    <row r="614" spans="1:8">
      <c r="A614" s="285">
        <v>3517</v>
      </c>
      <c r="B614" s="165">
        <v>1</v>
      </c>
      <c r="C614" s="165"/>
      <c r="D614" s="165"/>
      <c r="E614" s="165"/>
      <c r="F614" s="165" t="s">
        <v>231</v>
      </c>
      <c r="G614" s="165">
        <v>201801</v>
      </c>
      <c r="H614" s="284">
        <f>VLOOKUP(A614,Specifikation!A:E,5,0)/12</f>
        <v>0</v>
      </c>
    </row>
    <row r="615" spans="1:8">
      <c r="A615" s="285">
        <v>3517</v>
      </c>
      <c r="B615" s="165">
        <v>1</v>
      </c>
      <c r="C615" s="165"/>
      <c r="D615" s="165"/>
      <c r="E615" s="165"/>
      <c r="F615" s="165" t="s">
        <v>231</v>
      </c>
      <c r="G615" s="165">
        <v>201802</v>
      </c>
      <c r="H615" s="284">
        <f>VLOOKUP(A615,Specifikation!A:E,5,0)/12</f>
        <v>0</v>
      </c>
    </row>
    <row r="616" spans="1:8">
      <c r="A616" s="285">
        <v>3517</v>
      </c>
      <c r="B616" s="165">
        <v>1</v>
      </c>
      <c r="C616" s="165"/>
      <c r="D616" s="165"/>
      <c r="E616" s="165"/>
      <c r="F616" s="165" t="s">
        <v>231</v>
      </c>
      <c r="G616" s="165">
        <v>201803</v>
      </c>
      <c r="H616" s="284">
        <f>VLOOKUP(A616,Specifikation!A:E,5,0)/12</f>
        <v>0</v>
      </c>
    </row>
    <row r="617" spans="1:8">
      <c r="A617" s="285">
        <v>3517</v>
      </c>
      <c r="B617" s="165">
        <v>1</v>
      </c>
      <c r="C617" s="165"/>
      <c r="D617" s="165"/>
      <c r="E617" s="165"/>
      <c r="F617" s="165" t="s">
        <v>231</v>
      </c>
      <c r="G617" s="165">
        <v>201804</v>
      </c>
      <c r="H617" s="284">
        <f>VLOOKUP(A617,Specifikation!A:E,5,0)/12</f>
        <v>0</v>
      </c>
    </row>
    <row r="618" spans="1:8">
      <c r="A618" s="285">
        <v>3517</v>
      </c>
      <c r="B618" s="165">
        <v>1</v>
      </c>
      <c r="C618" s="165"/>
      <c r="D618" s="165"/>
      <c r="E618" s="165"/>
      <c r="F618" s="165" t="s">
        <v>231</v>
      </c>
      <c r="G618" s="165">
        <v>201805</v>
      </c>
      <c r="H618" s="284">
        <f>VLOOKUP(A618,Specifikation!A:E,5,0)/12</f>
        <v>0</v>
      </c>
    </row>
    <row r="619" spans="1:8">
      <c r="A619" s="285">
        <v>3517</v>
      </c>
      <c r="B619" s="165">
        <v>1</v>
      </c>
      <c r="C619" s="165"/>
      <c r="D619" s="165"/>
      <c r="E619" s="165"/>
      <c r="F619" s="165" t="s">
        <v>231</v>
      </c>
      <c r="G619" s="165">
        <v>201806</v>
      </c>
      <c r="H619" s="284">
        <f>VLOOKUP(A619,Specifikation!A:E,5,0)/12</f>
        <v>0</v>
      </c>
    </row>
    <row r="620" spans="1:8">
      <c r="A620" s="285">
        <v>3517</v>
      </c>
      <c r="B620" s="165">
        <v>1</v>
      </c>
      <c r="C620" s="165"/>
      <c r="D620" s="165"/>
      <c r="E620" s="165"/>
      <c r="F620" s="165" t="s">
        <v>231</v>
      </c>
      <c r="G620" s="165">
        <v>201807</v>
      </c>
      <c r="H620" s="284">
        <f>VLOOKUP(A620,Specifikation!A:E,5,0)/12</f>
        <v>0</v>
      </c>
    </row>
    <row r="621" spans="1:8">
      <c r="A621" s="285">
        <v>3517</v>
      </c>
      <c r="B621" s="165">
        <v>1</v>
      </c>
      <c r="C621" s="165"/>
      <c r="D621" s="165"/>
      <c r="E621" s="165"/>
      <c r="F621" s="165" t="s">
        <v>231</v>
      </c>
      <c r="G621" s="165">
        <v>201808</v>
      </c>
      <c r="H621" s="284">
        <f>VLOOKUP(A621,Specifikation!A:E,5,0)/12</f>
        <v>0</v>
      </c>
    </row>
    <row r="622" spans="1:8">
      <c r="A622" s="285">
        <v>3517</v>
      </c>
      <c r="B622" s="165">
        <v>1</v>
      </c>
      <c r="C622" s="165"/>
      <c r="D622" s="165"/>
      <c r="E622" s="165"/>
      <c r="F622" s="165" t="s">
        <v>231</v>
      </c>
      <c r="G622" s="165">
        <v>201809</v>
      </c>
      <c r="H622" s="284">
        <f>VLOOKUP(A622,Specifikation!A:E,5,0)/12</f>
        <v>0</v>
      </c>
    </row>
    <row r="623" spans="1:8">
      <c r="A623" s="285">
        <v>3517</v>
      </c>
      <c r="B623" s="165">
        <v>1</v>
      </c>
      <c r="C623" s="165"/>
      <c r="D623" s="165"/>
      <c r="E623" s="165"/>
      <c r="F623" s="165" t="s">
        <v>231</v>
      </c>
      <c r="G623" s="165">
        <v>201810</v>
      </c>
      <c r="H623" s="284">
        <f>VLOOKUP(A623,Specifikation!A:E,5,0)/12</f>
        <v>0</v>
      </c>
    </row>
    <row r="624" spans="1:8">
      <c r="A624" s="285">
        <v>3517</v>
      </c>
      <c r="B624" s="165">
        <v>1</v>
      </c>
      <c r="C624" s="165"/>
      <c r="D624" s="165"/>
      <c r="E624" s="165"/>
      <c r="F624" s="165" t="s">
        <v>231</v>
      </c>
      <c r="G624" s="165">
        <v>201811</v>
      </c>
      <c r="H624" s="284">
        <f>VLOOKUP(A624,Specifikation!A:E,5,0)/12</f>
        <v>0</v>
      </c>
    </row>
    <row r="625" spans="1:8">
      <c r="A625" s="285">
        <v>3517</v>
      </c>
      <c r="B625" s="165">
        <v>1</v>
      </c>
      <c r="C625" s="165"/>
      <c r="D625" s="165"/>
      <c r="E625" s="165"/>
      <c r="F625" s="165" t="s">
        <v>231</v>
      </c>
      <c r="G625" s="165">
        <v>201812</v>
      </c>
      <c r="H625" s="284">
        <f>VLOOKUP(A625,Specifikation!A:E,5,0)/12</f>
        <v>0</v>
      </c>
    </row>
    <row r="626" spans="1:8">
      <c r="A626" s="285">
        <v>3518</v>
      </c>
      <c r="B626" s="165">
        <v>1</v>
      </c>
      <c r="C626" s="165"/>
      <c r="D626" s="165"/>
      <c r="E626" s="165"/>
      <c r="F626" s="165" t="s">
        <v>231</v>
      </c>
      <c r="G626" s="165">
        <v>201801</v>
      </c>
      <c r="H626" s="284">
        <f>VLOOKUP(A626,Specifikation!A:E,5,0)/12</f>
        <v>0</v>
      </c>
    </row>
    <row r="627" spans="1:8">
      <c r="A627" s="285">
        <v>3518</v>
      </c>
      <c r="B627" s="165">
        <v>1</v>
      </c>
      <c r="C627" s="165"/>
      <c r="D627" s="165"/>
      <c r="E627" s="165"/>
      <c r="F627" s="165" t="s">
        <v>231</v>
      </c>
      <c r="G627" s="165">
        <v>201802</v>
      </c>
      <c r="H627" s="284">
        <f>VLOOKUP(A627,Specifikation!A:E,5,0)/12</f>
        <v>0</v>
      </c>
    </row>
    <row r="628" spans="1:8">
      <c r="A628" s="285">
        <v>3518</v>
      </c>
      <c r="B628" s="165">
        <v>1</v>
      </c>
      <c r="C628" s="165"/>
      <c r="D628" s="165"/>
      <c r="E628" s="165"/>
      <c r="F628" s="165" t="s">
        <v>231</v>
      </c>
      <c r="G628" s="165">
        <v>201803</v>
      </c>
      <c r="H628" s="284">
        <f>VLOOKUP(A628,Specifikation!A:E,5,0)/12</f>
        <v>0</v>
      </c>
    </row>
    <row r="629" spans="1:8">
      <c r="A629" s="285">
        <v>3518</v>
      </c>
      <c r="B629" s="165">
        <v>1</v>
      </c>
      <c r="C629" s="165"/>
      <c r="D629" s="165"/>
      <c r="E629" s="165"/>
      <c r="F629" s="165" t="s">
        <v>231</v>
      </c>
      <c r="G629" s="165">
        <v>201804</v>
      </c>
      <c r="H629" s="284">
        <f>VLOOKUP(A629,Specifikation!A:E,5,0)/12</f>
        <v>0</v>
      </c>
    </row>
    <row r="630" spans="1:8">
      <c r="A630" s="285">
        <v>3518</v>
      </c>
      <c r="B630" s="165">
        <v>1</v>
      </c>
      <c r="C630" s="165"/>
      <c r="D630" s="165"/>
      <c r="E630" s="165"/>
      <c r="F630" s="165" t="s">
        <v>231</v>
      </c>
      <c r="G630" s="165">
        <v>201805</v>
      </c>
      <c r="H630" s="284">
        <f>VLOOKUP(A630,Specifikation!A:E,5,0)/12</f>
        <v>0</v>
      </c>
    </row>
    <row r="631" spans="1:8">
      <c r="A631" s="285">
        <v>3518</v>
      </c>
      <c r="B631" s="165">
        <v>1</v>
      </c>
      <c r="C631" s="165"/>
      <c r="D631" s="165"/>
      <c r="E631" s="165"/>
      <c r="F631" s="165" t="s">
        <v>231</v>
      </c>
      <c r="G631" s="165">
        <v>201806</v>
      </c>
      <c r="H631" s="284">
        <f>VLOOKUP(A631,Specifikation!A:E,5,0)/12</f>
        <v>0</v>
      </c>
    </row>
    <row r="632" spans="1:8">
      <c r="A632" s="285">
        <v>3518</v>
      </c>
      <c r="B632" s="165">
        <v>1</v>
      </c>
      <c r="C632" s="165"/>
      <c r="D632" s="165"/>
      <c r="E632" s="165"/>
      <c r="F632" s="165" t="s">
        <v>231</v>
      </c>
      <c r="G632" s="165">
        <v>201807</v>
      </c>
      <c r="H632" s="284">
        <f>VLOOKUP(A632,Specifikation!A:E,5,0)/12</f>
        <v>0</v>
      </c>
    </row>
    <row r="633" spans="1:8">
      <c r="A633" s="285">
        <v>3518</v>
      </c>
      <c r="B633" s="165">
        <v>1</v>
      </c>
      <c r="C633" s="165"/>
      <c r="D633" s="165"/>
      <c r="E633" s="165"/>
      <c r="F633" s="165" t="s">
        <v>231</v>
      </c>
      <c r="G633" s="165">
        <v>201808</v>
      </c>
      <c r="H633" s="284">
        <f>VLOOKUP(A633,Specifikation!A:E,5,0)/12</f>
        <v>0</v>
      </c>
    </row>
    <row r="634" spans="1:8">
      <c r="A634" s="285">
        <v>3518</v>
      </c>
      <c r="B634" s="165">
        <v>1</v>
      </c>
      <c r="C634" s="165"/>
      <c r="D634" s="165"/>
      <c r="E634" s="165"/>
      <c r="F634" s="165" t="s">
        <v>231</v>
      </c>
      <c r="G634" s="165">
        <v>201809</v>
      </c>
      <c r="H634" s="284">
        <f>VLOOKUP(A634,Specifikation!A:E,5,0)/12</f>
        <v>0</v>
      </c>
    </row>
    <row r="635" spans="1:8">
      <c r="A635" s="285">
        <v>3518</v>
      </c>
      <c r="B635" s="165">
        <v>1</v>
      </c>
      <c r="C635" s="165"/>
      <c r="D635" s="165"/>
      <c r="E635" s="165"/>
      <c r="F635" s="165" t="s">
        <v>231</v>
      </c>
      <c r="G635" s="165">
        <v>201810</v>
      </c>
      <c r="H635" s="284">
        <f>VLOOKUP(A635,Specifikation!A:E,5,0)/12</f>
        <v>0</v>
      </c>
    </row>
    <row r="636" spans="1:8">
      <c r="A636" s="285">
        <v>3518</v>
      </c>
      <c r="B636" s="165">
        <v>1</v>
      </c>
      <c r="C636" s="165"/>
      <c r="D636" s="165"/>
      <c r="E636" s="165"/>
      <c r="F636" s="165" t="s">
        <v>231</v>
      </c>
      <c r="G636" s="165">
        <v>201811</v>
      </c>
      <c r="H636" s="284">
        <f>VLOOKUP(A636,Specifikation!A:E,5,0)/12</f>
        <v>0</v>
      </c>
    </row>
    <row r="637" spans="1:8">
      <c r="A637" s="285">
        <v>3518</v>
      </c>
      <c r="B637" s="165">
        <v>1</v>
      </c>
      <c r="C637" s="165"/>
      <c r="D637" s="165"/>
      <c r="E637" s="165"/>
      <c r="F637" s="165" t="s">
        <v>231</v>
      </c>
      <c r="G637" s="165">
        <v>201812</v>
      </c>
      <c r="H637" s="284">
        <f>VLOOKUP(A637,Specifikation!A:E,5,0)/12</f>
        <v>0</v>
      </c>
    </row>
    <row r="638" spans="1:8">
      <c r="A638" s="285">
        <v>3521</v>
      </c>
      <c r="B638" s="165">
        <v>1</v>
      </c>
      <c r="C638" s="165"/>
      <c r="D638" s="165"/>
      <c r="E638" s="165"/>
      <c r="F638" s="165" t="s">
        <v>231</v>
      </c>
      <c r="G638" s="165">
        <v>201801</v>
      </c>
      <c r="H638" s="284">
        <f>VLOOKUP(A638,Specifikation!A:E,5,0)/12</f>
        <v>0</v>
      </c>
    </row>
    <row r="639" spans="1:8">
      <c r="A639" s="285">
        <v>3521</v>
      </c>
      <c r="B639" s="165">
        <v>1</v>
      </c>
      <c r="C639" s="165"/>
      <c r="D639" s="165"/>
      <c r="E639" s="165"/>
      <c r="F639" s="165" t="s">
        <v>231</v>
      </c>
      <c r="G639" s="165">
        <v>201802</v>
      </c>
      <c r="H639" s="284">
        <f>VLOOKUP(A639,Specifikation!A:E,5,0)/12</f>
        <v>0</v>
      </c>
    </row>
    <row r="640" spans="1:8">
      <c r="A640" s="285">
        <v>3521</v>
      </c>
      <c r="B640" s="165">
        <v>1</v>
      </c>
      <c r="C640" s="165"/>
      <c r="D640" s="165"/>
      <c r="E640" s="165"/>
      <c r="F640" s="165" t="s">
        <v>231</v>
      </c>
      <c r="G640" s="165">
        <v>201803</v>
      </c>
      <c r="H640" s="284">
        <f>VLOOKUP(A640,Specifikation!A:E,5,0)/12</f>
        <v>0</v>
      </c>
    </row>
    <row r="641" spans="1:8">
      <c r="A641" s="285">
        <v>3521</v>
      </c>
      <c r="B641" s="165">
        <v>1</v>
      </c>
      <c r="C641" s="165"/>
      <c r="D641" s="165"/>
      <c r="E641" s="165"/>
      <c r="F641" s="165" t="s">
        <v>231</v>
      </c>
      <c r="G641" s="165">
        <v>201804</v>
      </c>
      <c r="H641" s="284">
        <f>VLOOKUP(A641,Specifikation!A:E,5,0)/12</f>
        <v>0</v>
      </c>
    </row>
    <row r="642" spans="1:8">
      <c r="A642" s="285">
        <v>3521</v>
      </c>
      <c r="B642" s="165">
        <v>1</v>
      </c>
      <c r="C642" s="165"/>
      <c r="D642" s="165"/>
      <c r="E642" s="165"/>
      <c r="F642" s="165" t="s">
        <v>231</v>
      </c>
      <c r="G642" s="165">
        <v>201805</v>
      </c>
      <c r="H642" s="284">
        <f>VLOOKUP(A642,Specifikation!A:E,5,0)/12</f>
        <v>0</v>
      </c>
    </row>
    <row r="643" spans="1:8">
      <c r="A643" s="285">
        <v>3521</v>
      </c>
      <c r="B643" s="165">
        <v>1</v>
      </c>
      <c r="C643" s="165"/>
      <c r="D643" s="165"/>
      <c r="E643" s="165"/>
      <c r="F643" s="165" t="s">
        <v>231</v>
      </c>
      <c r="G643" s="165">
        <v>201806</v>
      </c>
      <c r="H643" s="284">
        <f>VLOOKUP(A643,Specifikation!A:E,5,0)/12</f>
        <v>0</v>
      </c>
    </row>
    <row r="644" spans="1:8">
      <c r="A644" s="285">
        <v>3521</v>
      </c>
      <c r="B644" s="165">
        <v>1</v>
      </c>
      <c r="C644" s="165"/>
      <c r="D644" s="165"/>
      <c r="E644" s="165"/>
      <c r="F644" s="165" t="s">
        <v>231</v>
      </c>
      <c r="G644" s="165">
        <v>201807</v>
      </c>
      <c r="H644" s="284">
        <f>VLOOKUP(A644,Specifikation!A:E,5,0)/12</f>
        <v>0</v>
      </c>
    </row>
    <row r="645" spans="1:8">
      <c r="A645" s="285">
        <v>3521</v>
      </c>
      <c r="B645" s="165">
        <v>1</v>
      </c>
      <c r="C645" s="165"/>
      <c r="D645" s="165"/>
      <c r="E645" s="165"/>
      <c r="F645" s="165" t="s">
        <v>231</v>
      </c>
      <c r="G645" s="165">
        <v>201808</v>
      </c>
      <c r="H645" s="284">
        <f>VLOOKUP(A645,Specifikation!A:E,5,0)/12</f>
        <v>0</v>
      </c>
    </row>
    <row r="646" spans="1:8">
      <c r="A646" s="285">
        <v>3521</v>
      </c>
      <c r="B646" s="165">
        <v>1</v>
      </c>
      <c r="C646" s="165"/>
      <c r="D646" s="165"/>
      <c r="E646" s="165"/>
      <c r="F646" s="165" t="s">
        <v>231</v>
      </c>
      <c r="G646" s="165">
        <v>201809</v>
      </c>
      <c r="H646" s="284">
        <f>VLOOKUP(A646,Specifikation!A:E,5,0)/12</f>
        <v>0</v>
      </c>
    </row>
    <row r="647" spans="1:8">
      <c r="A647" s="285">
        <v>3521</v>
      </c>
      <c r="B647" s="165">
        <v>1</v>
      </c>
      <c r="C647" s="165"/>
      <c r="D647" s="165"/>
      <c r="E647" s="165"/>
      <c r="F647" s="165" t="s">
        <v>231</v>
      </c>
      <c r="G647" s="165">
        <v>201810</v>
      </c>
      <c r="H647" s="284">
        <f>VLOOKUP(A647,Specifikation!A:E,5,0)/12</f>
        <v>0</v>
      </c>
    </row>
    <row r="648" spans="1:8">
      <c r="A648" s="285">
        <v>3521</v>
      </c>
      <c r="B648" s="165">
        <v>1</v>
      </c>
      <c r="C648" s="165"/>
      <c r="D648" s="165"/>
      <c r="E648" s="165"/>
      <c r="F648" s="165" t="s">
        <v>231</v>
      </c>
      <c r="G648" s="165">
        <v>201811</v>
      </c>
      <c r="H648" s="284">
        <f>VLOOKUP(A648,Specifikation!A:E,5,0)/12</f>
        <v>0</v>
      </c>
    </row>
    <row r="649" spans="1:8">
      <c r="A649" s="285">
        <v>3521</v>
      </c>
      <c r="B649" s="165">
        <v>1</v>
      </c>
      <c r="C649" s="165"/>
      <c r="D649" s="165"/>
      <c r="E649" s="165"/>
      <c r="F649" s="165" t="s">
        <v>231</v>
      </c>
      <c r="G649" s="165">
        <v>201812</v>
      </c>
      <c r="H649" s="284">
        <f>VLOOKUP(A649,Specifikation!A:E,5,0)/12</f>
        <v>0</v>
      </c>
    </row>
    <row r="650" spans="1:8">
      <c r="A650" s="285">
        <v>3590</v>
      </c>
      <c r="B650" s="165">
        <v>1</v>
      </c>
      <c r="C650" s="165"/>
      <c r="D650" s="165"/>
      <c r="E650" s="165"/>
      <c r="F650" s="165" t="s">
        <v>231</v>
      </c>
      <c r="G650" s="165">
        <v>201801</v>
      </c>
      <c r="H650" s="284">
        <f>VLOOKUP(A650,Specifikation!A:E,5,0)/12</f>
        <v>0</v>
      </c>
    </row>
    <row r="651" spans="1:8">
      <c r="A651" s="285">
        <v>3590</v>
      </c>
      <c r="B651" s="165">
        <v>1</v>
      </c>
      <c r="C651" s="165"/>
      <c r="D651" s="165"/>
      <c r="E651" s="165"/>
      <c r="F651" s="165" t="s">
        <v>231</v>
      </c>
      <c r="G651" s="165">
        <v>201802</v>
      </c>
      <c r="H651" s="284">
        <f>VLOOKUP(A651,Specifikation!A:E,5,0)/12</f>
        <v>0</v>
      </c>
    </row>
    <row r="652" spans="1:8">
      <c r="A652" s="285">
        <v>3590</v>
      </c>
      <c r="B652" s="165">
        <v>1</v>
      </c>
      <c r="C652" s="165"/>
      <c r="D652" s="165"/>
      <c r="E652" s="165"/>
      <c r="F652" s="165" t="s">
        <v>231</v>
      </c>
      <c r="G652" s="165">
        <v>201803</v>
      </c>
      <c r="H652" s="284">
        <f>VLOOKUP(A652,Specifikation!A:E,5,0)/12</f>
        <v>0</v>
      </c>
    </row>
    <row r="653" spans="1:8">
      <c r="A653" s="285">
        <v>3590</v>
      </c>
      <c r="B653" s="165">
        <v>1</v>
      </c>
      <c r="C653" s="165"/>
      <c r="D653" s="165"/>
      <c r="E653" s="165"/>
      <c r="F653" s="165" t="s">
        <v>231</v>
      </c>
      <c r="G653" s="165">
        <v>201804</v>
      </c>
      <c r="H653" s="284">
        <f>VLOOKUP(A653,Specifikation!A:E,5,0)/12</f>
        <v>0</v>
      </c>
    </row>
    <row r="654" spans="1:8">
      <c r="A654" s="285">
        <v>3590</v>
      </c>
      <c r="B654" s="165">
        <v>1</v>
      </c>
      <c r="C654" s="165"/>
      <c r="D654" s="165"/>
      <c r="E654" s="165"/>
      <c r="F654" s="165" t="s">
        <v>231</v>
      </c>
      <c r="G654" s="165">
        <v>201805</v>
      </c>
      <c r="H654" s="284">
        <f>VLOOKUP(A654,Specifikation!A:E,5,0)/12</f>
        <v>0</v>
      </c>
    </row>
    <row r="655" spans="1:8">
      <c r="A655" s="285">
        <v>3590</v>
      </c>
      <c r="B655" s="165">
        <v>1</v>
      </c>
      <c r="C655" s="165"/>
      <c r="D655" s="165"/>
      <c r="E655" s="165"/>
      <c r="F655" s="165" t="s">
        <v>231</v>
      </c>
      <c r="G655" s="165">
        <v>201806</v>
      </c>
      <c r="H655" s="284">
        <f>VLOOKUP(A655,Specifikation!A:E,5,0)/12</f>
        <v>0</v>
      </c>
    </row>
    <row r="656" spans="1:8">
      <c r="A656" s="285">
        <v>3590</v>
      </c>
      <c r="B656" s="165">
        <v>1</v>
      </c>
      <c r="C656" s="165"/>
      <c r="D656" s="165"/>
      <c r="E656" s="165"/>
      <c r="F656" s="165" t="s">
        <v>231</v>
      </c>
      <c r="G656" s="165">
        <v>201807</v>
      </c>
      <c r="H656" s="284">
        <f>VLOOKUP(A656,Specifikation!A:E,5,0)/12</f>
        <v>0</v>
      </c>
    </row>
    <row r="657" spans="1:8">
      <c r="A657" s="285">
        <v>3590</v>
      </c>
      <c r="B657" s="165">
        <v>1</v>
      </c>
      <c r="C657" s="165"/>
      <c r="D657" s="165"/>
      <c r="E657" s="165"/>
      <c r="F657" s="165" t="s">
        <v>231</v>
      </c>
      <c r="G657" s="165">
        <v>201808</v>
      </c>
      <c r="H657" s="284">
        <f>VLOOKUP(A657,Specifikation!A:E,5,0)/12</f>
        <v>0</v>
      </c>
    </row>
    <row r="658" spans="1:8">
      <c r="A658" s="285">
        <v>3590</v>
      </c>
      <c r="B658" s="165">
        <v>1</v>
      </c>
      <c r="C658" s="165"/>
      <c r="D658" s="165"/>
      <c r="E658" s="165"/>
      <c r="F658" s="165" t="s">
        <v>231</v>
      </c>
      <c r="G658" s="165">
        <v>201809</v>
      </c>
      <c r="H658" s="284">
        <f>VLOOKUP(A658,Specifikation!A:E,5,0)/12</f>
        <v>0</v>
      </c>
    </row>
    <row r="659" spans="1:8">
      <c r="A659" s="285">
        <v>3590</v>
      </c>
      <c r="B659" s="165">
        <v>1</v>
      </c>
      <c r="C659" s="165"/>
      <c r="D659" s="165"/>
      <c r="E659" s="165"/>
      <c r="F659" s="165" t="s">
        <v>231</v>
      </c>
      <c r="G659" s="165">
        <v>201810</v>
      </c>
      <c r="H659" s="284">
        <f>VLOOKUP(A659,Specifikation!A:E,5,0)/12</f>
        <v>0</v>
      </c>
    </row>
    <row r="660" spans="1:8">
      <c r="A660" s="285">
        <v>3590</v>
      </c>
      <c r="B660" s="165">
        <v>1</v>
      </c>
      <c r="C660" s="165"/>
      <c r="D660" s="165"/>
      <c r="E660" s="165"/>
      <c r="F660" s="165" t="s">
        <v>231</v>
      </c>
      <c r="G660" s="165">
        <v>201811</v>
      </c>
      <c r="H660" s="284">
        <f>VLOOKUP(A660,Specifikation!A:E,5,0)/12</f>
        <v>0</v>
      </c>
    </row>
    <row r="661" spans="1:8">
      <c r="A661" s="285">
        <v>3590</v>
      </c>
      <c r="B661" s="165">
        <v>1</v>
      </c>
      <c r="C661" s="165"/>
      <c r="D661" s="165"/>
      <c r="E661" s="165"/>
      <c r="F661" s="165" t="s">
        <v>231</v>
      </c>
      <c r="G661" s="165">
        <v>201812</v>
      </c>
      <c r="H661" s="284">
        <f>VLOOKUP(A661,Specifikation!A:E,5,0)/12</f>
        <v>0</v>
      </c>
    </row>
    <row r="662" spans="1:8">
      <c r="A662" s="285">
        <v>3911</v>
      </c>
      <c r="B662" s="165">
        <v>1</v>
      </c>
      <c r="C662" s="165"/>
      <c r="D662" s="165"/>
      <c r="E662" s="165"/>
      <c r="F662" s="165" t="s">
        <v>231</v>
      </c>
      <c r="G662" s="165">
        <v>201801</v>
      </c>
      <c r="H662" s="284">
        <f>VLOOKUP(A662,Specifikation!A:E,5,0)/12</f>
        <v>0</v>
      </c>
    </row>
    <row r="663" spans="1:8">
      <c r="A663" s="285">
        <v>3911</v>
      </c>
      <c r="B663" s="165">
        <v>1</v>
      </c>
      <c r="C663" s="165"/>
      <c r="D663" s="165"/>
      <c r="E663" s="165"/>
      <c r="F663" s="165" t="s">
        <v>231</v>
      </c>
      <c r="G663" s="165">
        <v>201802</v>
      </c>
      <c r="H663" s="284">
        <f>VLOOKUP(A663,Specifikation!A:E,5,0)/12</f>
        <v>0</v>
      </c>
    </row>
    <row r="664" spans="1:8">
      <c r="A664" s="285">
        <v>3911</v>
      </c>
      <c r="B664" s="165">
        <v>1</v>
      </c>
      <c r="C664" s="165"/>
      <c r="D664" s="165"/>
      <c r="E664" s="165"/>
      <c r="F664" s="165" t="s">
        <v>231</v>
      </c>
      <c r="G664" s="165">
        <v>201803</v>
      </c>
      <c r="H664" s="284">
        <f>VLOOKUP(A664,Specifikation!A:E,5,0)/12</f>
        <v>0</v>
      </c>
    </row>
    <row r="665" spans="1:8">
      <c r="A665" s="285">
        <v>3911</v>
      </c>
      <c r="B665" s="165">
        <v>1</v>
      </c>
      <c r="C665" s="165"/>
      <c r="D665" s="165"/>
      <c r="E665" s="165"/>
      <c r="F665" s="165" t="s">
        <v>231</v>
      </c>
      <c r="G665" s="165">
        <v>201804</v>
      </c>
      <c r="H665" s="284">
        <f>VLOOKUP(A665,Specifikation!A:E,5,0)/12</f>
        <v>0</v>
      </c>
    </row>
    <row r="666" spans="1:8">
      <c r="A666" s="285">
        <v>3911</v>
      </c>
      <c r="B666" s="165">
        <v>1</v>
      </c>
      <c r="C666" s="165"/>
      <c r="D666" s="165"/>
      <c r="E666" s="165"/>
      <c r="F666" s="165" t="s">
        <v>231</v>
      </c>
      <c r="G666" s="165">
        <v>201805</v>
      </c>
      <c r="H666" s="284">
        <f>VLOOKUP(A666,Specifikation!A:E,5,0)/12</f>
        <v>0</v>
      </c>
    </row>
    <row r="667" spans="1:8">
      <c r="A667" s="285">
        <v>3911</v>
      </c>
      <c r="B667" s="165">
        <v>1</v>
      </c>
      <c r="C667" s="165"/>
      <c r="D667" s="165"/>
      <c r="E667" s="165"/>
      <c r="F667" s="165" t="s">
        <v>231</v>
      </c>
      <c r="G667" s="165">
        <v>201806</v>
      </c>
      <c r="H667" s="284">
        <f>VLOOKUP(A667,Specifikation!A:E,5,0)/12</f>
        <v>0</v>
      </c>
    </row>
    <row r="668" spans="1:8">
      <c r="A668" s="285">
        <v>3911</v>
      </c>
      <c r="B668" s="165">
        <v>1</v>
      </c>
      <c r="C668" s="165"/>
      <c r="D668" s="165"/>
      <c r="E668" s="165"/>
      <c r="F668" s="165" t="s">
        <v>231</v>
      </c>
      <c r="G668" s="165">
        <v>201807</v>
      </c>
      <c r="H668" s="284">
        <f>VLOOKUP(A668,Specifikation!A:E,5,0)/12</f>
        <v>0</v>
      </c>
    </row>
    <row r="669" spans="1:8">
      <c r="A669" s="285">
        <v>3911</v>
      </c>
      <c r="B669" s="165">
        <v>1</v>
      </c>
      <c r="C669" s="165"/>
      <c r="D669" s="165"/>
      <c r="E669" s="165"/>
      <c r="F669" s="165" t="s">
        <v>231</v>
      </c>
      <c r="G669" s="165">
        <v>201808</v>
      </c>
      <c r="H669" s="284">
        <f>VLOOKUP(A669,Specifikation!A:E,5,0)/12</f>
        <v>0</v>
      </c>
    </row>
    <row r="670" spans="1:8">
      <c r="A670" s="285">
        <v>3911</v>
      </c>
      <c r="B670" s="165">
        <v>1</v>
      </c>
      <c r="C670" s="165"/>
      <c r="D670" s="165"/>
      <c r="E670" s="165"/>
      <c r="F670" s="165" t="s">
        <v>231</v>
      </c>
      <c r="G670" s="165">
        <v>201809</v>
      </c>
      <c r="H670" s="284">
        <f>VLOOKUP(A670,Specifikation!A:E,5,0)/12</f>
        <v>0</v>
      </c>
    </row>
    <row r="671" spans="1:8">
      <c r="A671" s="285">
        <v>3911</v>
      </c>
      <c r="B671" s="165">
        <v>1</v>
      </c>
      <c r="C671" s="165"/>
      <c r="D671" s="165"/>
      <c r="E671" s="165"/>
      <c r="F671" s="165" t="s">
        <v>231</v>
      </c>
      <c r="G671" s="165">
        <v>201810</v>
      </c>
      <c r="H671" s="284">
        <f>VLOOKUP(A671,Specifikation!A:E,5,0)/12</f>
        <v>0</v>
      </c>
    </row>
    <row r="672" spans="1:8">
      <c r="A672" s="285">
        <v>3911</v>
      </c>
      <c r="B672" s="165">
        <v>1</v>
      </c>
      <c r="C672" s="165"/>
      <c r="D672" s="165"/>
      <c r="E672" s="165"/>
      <c r="F672" s="165" t="s">
        <v>231</v>
      </c>
      <c r="G672" s="165">
        <v>201811</v>
      </c>
      <c r="H672" s="284">
        <f>VLOOKUP(A672,Specifikation!A:E,5,0)/12</f>
        <v>0</v>
      </c>
    </row>
    <row r="673" spans="1:8">
      <c r="A673" s="285">
        <v>3911</v>
      </c>
      <c r="B673" s="165">
        <v>1</v>
      </c>
      <c r="C673" s="165"/>
      <c r="D673" s="165"/>
      <c r="E673" s="165"/>
      <c r="F673" s="165" t="s">
        <v>231</v>
      </c>
      <c r="G673" s="165">
        <v>201812</v>
      </c>
      <c r="H673" s="284">
        <f>VLOOKUP(A673,Specifikation!A:E,5,0)/12</f>
        <v>0</v>
      </c>
    </row>
    <row r="674" spans="1:8">
      <c r="A674" s="285">
        <v>3950</v>
      </c>
      <c r="B674" s="165">
        <v>1</v>
      </c>
      <c r="C674" s="165"/>
      <c r="D674" s="165"/>
      <c r="E674" s="165"/>
      <c r="F674" s="165" t="s">
        <v>231</v>
      </c>
      <c r="G674" s="165">
        <v>201801</v>
      </c>
      <c r="H674" s="284">
        <f>VLOOKUP(A674,Specifikation!A:E,5,0)/12</f>
        <v>0</v>
      </c>
    </row>
    <row r="675" spans="1:8">
      <c r="A675" s="285">
        <v>3950</v>
      </c>
      <c r="B675" s="165">
        <v>1</v>
      </c>
      <c r="C675" s="165"/>
      <c r="D675" s="165"/>
      <c r="E675" s="165"/>
      <c r="F675" s="165" t="s">
        <v>231</v>
      </c>
      <c r="G675" s="165">
        <v>201802</v>
      </c>
      <c r="H675" s="284">
        <f>VLOOKUP(A675,Specifikation!A:E,5,0)/12</f>
        <v>0</v>
      </c>
    </row>
    <row r="676" spans="1:8">
      <c r="A676" s="285">
        <v>3950</v>
      </c>
      <c r="B676" s="165">
        <v>1</v>
      </c>
      <c r="C676" s="165"/>
      <c r="D676" s="165"/>
      <c r="E676" s="165"/>
      <c r="F676" s="165" t="s">
        <v>231</v>
      </c>
      <c r="G676" s="165">
        <v>201803</v>
      </c>
      <c r="H676" s="284">
        <f>VLOOKUP(A676,Specifikation!A:E,5,0)/12</f>
        <v>0</v>
      </c>
    </row>
    <row r="677" spans="1:8">
      <c r="A677" s="285">
        <v>3950</v>
      </c>
      <c r="B677" s="165">
        <v>1</v>
      </c>
      <c r="C677" s="165"/>
      <c r="D677" s="165"/>
      <c r="E677" s="165"/>
      <c r="F677" s="165" t="s">
        <v>231</v>
      </c>
      <c r="G677" s="165">
        <v>201804</v>
      </c>
      <c r="H677" s="284">
        <f>VLOOKUP(A677,Specifikation!A:E,5,0)/12</f>
        <v>0</v>
      </c>
    </row>
    <row r="678" spans="1:8">
      <c r="A678" s="285">
        <v>3950</v>
      </c>
      <c r="B678" s="165">
        <v>1</v>
      </c>
      <c r="C678" s="165"/>
      <c r="D678" s="165"/>
      <c r="E678" s="165"/>
      <c r="F678" s="165" t="s">
        <v>231</v>
      </c>
      <c r="G678" s="165">
        <v>201805</v>
      </c>
      <c r="H678" s="284">
        <f>VLOOKUP(A678,Specifikation!A:E,5,0)/12</f>
        <v>0</v>
      </c>
    </row>
    <row r="679" spans="1:8">
      <c r="A679" s="285">
        <v>3950</v>
      </c>
      <c r="B679" s="165">
        <v>1</v>
      </c>
      <c r="C679" s="165"/>
      <c r="D679" s="165"/>
      <c r="E679" s="165"/>
      <c r="F679" s="165" t="s">
        <v>231</v>
      </c>
      <c r="G679" s="165">
        <v>201806</v>
      </c>
      <c r="H679" s="284">
        <f>VLOOKUP(A679,Specifikation!A:E,5,0)/12</f>
        <v>0</v>
      </c>
    </row>
    <row r="680" spans="1:8">
      <c r="A680" s="285">
        <v>3950</v>
      </c>
      <c r="B680" s="165">
        <v>1</v>
      </c>
      <c r="C680" s="165"/>
      <c r="D680" s="165"/>
      <c r="E680" s="165"/>
      <c r="F680" s="165" t="s">
        <v>231</v>
      </c>
      <c r="G680" s="165">
        <v>201807</v>
      </c>
      <c r="H680" s="284">
        <f>VLOOKUP(A680,Specifikation!A:E,5,0)/12</f>
        <v>0</v>
      </c>
    </row>
    <row r="681" spans="1:8">
      <c r="A681" s="285">
        <v>3950</v>
      </c>
      <c r="B681" s="165">
        <v>1</v>
      </c>
      <c r="C681" s="165"/>
      <c r="D681" s="165"/>
      <c r="E681" s="165"/>
      <c r="F681" s="165" t="s">
        <v>231</v>
      </c>
      <c r="G681" s="165">
        <v>201808</v>
      </c>
      <c r="H681" s="284">
        <f>VLOOKUP(A681,Specifikation!A:E,5,0)/12</f>
        <v>0</v>
      </c>
    </row>
    <row r="682" spans="1:8">
      <c r="A682" s="285">
        <v>3950</v>
      </c>
      <c r="B682" s="165">
        <v>1</v>
      </c>
      <c r="C682" s="165"/>
      <c r="D682" s="165"/>
      <c r="E682" s="165"/>
      <c r="F682" s="165" t="s">
        <v>231</v>
      </c>
      <c r="G682" s="165">
        <v>201809</v>
      </c>
      <c r="H682" s="284">
        <f>VLOOKUP(A682,Specifikation!A:E,5,0)/12</f>
        <v>0</v>
      </c>
    </row>
    <row r="683" spans="1:8">
      <c r="A683" s="285">
        <v>3950</v>
      </c>
      <c r="B683" s="165">
        <v>1</v>
      </c>
      <c r="C683" s="165"/>
      <c r="D683" s="165"/>
      <c r="E683" s="165"/>
      <c r="F683" s="165" t="s">
        <v>231</v>
      </c>
      <c r="G683" s="165">
        <v>201810</v>
      </c>
      <c r="H683" s="284">
        <f>VLOOKUP(A683,Specifikation!A:E,5,0)/12</f>
        <v>0</v>
      </c>
    </row>
    <row r="684" spans="1:8">
      <c r="A684" s="285">
        <v>3950</v>
      </c>
      <c r="B684" s="165">
        <v>1</v>
      </c>
      <c r="C684" s="165"/>
      <c r="D684" s="165"/>
      <c r="E684" s="165"/>
      <c r="F684" s="165" t="s">
        <v>231</v>
      </c>
      <c r="G684" s="165">
        <v>201811</v>
      </c>
      <c r="H684" s="284">
        <f>VLOOKUP(A684,Specifikation!A:E,5,0)/12</f>
        <v>0</v>
      </c>
    </row>
    <row r="685" spans="1:8">
      <c r="A685" s="285">
        <v>3950</v>
      </c>
      <c r="B685" s="165">
        <v>1</v>
      </c>
      <c r="C685" s="165"/>
      <c r="D685" s="165"/>
      <c r="E685" s="165"/>
      <c r="F685" s="165" t="s">
        <v>231</v>
      </c>
      <c r="G685" s="165">
        <v>201812</v>
      </c>
      <c r="H685" s="284">
        <f>VLOOKUP(A685,Specifikation!A:E,5,0)/12</f>
        <v>0</v>
      </c>
    </row>
    <row r="686" spans="1:8">
      <c r="A686" s="285">
        <v>3951</v>
      </c>
      <c r="B686" s="165">
        <v>1</v>
      </c>
      <c r="C686" s="165"/>
      <c r="D686" s="165"/>
      <c r="E686" s="165"/>
      <c r="F686" s="165" t="s">
        <v>231</v>
      </c>
      <c r="G686" s="165">
        <v>201801</v>
      </c>
      <c r="H686" s="284">
        <f>VLOOKUP(A686,Specifikation!A:E,5,0)/12</f>
        <v>0</v>
      </c>
    </row>
    <row r="687" spans="1:8">
      <c r="A687" s="285">
        <v>3951</v>
      </c>
      <c r="B687" s="165">
        <v>1</v>
      </c>
      <c r="C687" s="165"/>
      <c r="D687" s="165"/>
      <c r="E687" s="165"/>
      <c r="F687" s="165" t="s">
        <v>231</v>
      </c>
      <c r="G687" s="165">
        <v>201802</v>
      </c>
      <c r="H687" s="284">
        <f>VLOOKUP(A687,Specifikation!A:E,5,0)/12</f>
        <v>0</v>
      </c>
    </row>
    <row r="688" spans="1:8">
      <c r="A688" s="285">
        <v>3951</v>
      </c>
      <c r="B688" s="165">
        <v>1</v>
      </c>
      <c r="C688" s="165"/>
      <c r="D688" s="165"/>
      <c r="E688" s="165"/>
      <c r="F688" s="165" t="s">
        <v>231</v>
      </c>
      <c r="G688" s="165">
        <v>201803</v>
      </c>
      <c r="H688" s="284">
        <f>VLOOKUP(A688,Specifikation!A:E,5,0)/12</f>
        <v>0</v>
      </c>
    </row>
    <row r="689" spans="1:8">
      <c r="A689" s="285">
        <v>3951</v>
      </c>
      <c r="B689" s="165">
        <v>1</v>
      </c>
      <c r="C689" s="165"/>
      <c r="D689" s="165"/>
      <c r="E689" s="165"/>
      <c r="F689" s="165" t="s">
        <v>231</v>
      </c>
      <c r="G689" s="165">
        <v>201804</v>
      </c>
      <c r="H689" s="284">
        <f>VLOOKUP(A689,Specifikation!A:E,5,0)/12</f>
        <v>0</v>
      </c>
    </row>
    <row r="690" spans="1:8">
      <c r="A690" s="285">
        <v>3951</v>
      </c>
      <c r="B690" s="165">
        <v>1</v>
      </c>
      <c r="C690" s="165"/>
      <c r="D690" s="165"/>
      <c r="E690" s="165"/>
      <c r="F690" s="165" t="s">
        <v>231</v>
      </c>
      <c r="G690" s="165">
        <v>201805</v>
      </c>
      <c r="H690" s="284">
        <f>VLOOKUP(A690,Specifikation!A:E,5,0)/12</f>
        <v>0</v>
      </c>
    </row>
    <row r="691" spans="1:8">
      <c r="A691" s="285">
        <v>3951</v>
      </c>
      <c r="B691" s="165">
        <v>1</v>
      </c>
      <c r="C691" s="165"/>
      <c r="D691" s="165"/>
      <c r="E691" s="165"/>
      <c r="F691" s="165" t="s">
        <v>231</v>
      </c>
      <c r="G691" s="165">
        <v>201806</v>
      </c>
      <c r="H691" s="284">
        <f>VLOOKUP(A691,Specifikation!A:E,5,0)/12</f>
        <v>0</v>
      </c>
    </row>
    <row r="692" spans="1:8">
      <c r="A692" s="285">
        <v>3951</v>
      </c>
      <c r="B692" s="165">
        <v>1</v>
      </c>
      <c r="C692" s="165"/>
      <c r="D692" s="165"/>
      <c r="E692" s="165"/>
      <c r="F692" s="165" t="s">
        <v>231</v>
      </c>
      <c r="G692" s="165">
        <v>201807</v>
      </c>
      <c r="H692" s="284">
        <f>VLOOKUP(A692,Specifikation!A:E,5,0)/12</f>
        <v>0</v>
      </c>
    </row>
    <row r="693" spans="1:8">
      <c r="A693" s="285">
        <v>3951</v>
      </c>
      <c r="B693" s="165">
        <v>1</v>
      </c>
      <c r="C693" s="165"/>
      <c r="D693" s="165"/>
      <c r="E693" s="165"/>
      <c r="F693" s="165" t="s">
        <v>231</v>
      </c>
      <c r="G693" s="165">
        <v>201808</v>
      </c>
      <c r="H693" s="284">
        <f>VLOOKUP(A693,Specifikation!A:E,5,0)/12</f>
        <v>0</v>
      </c>
    </row>
    <row r="694" spans="1:8">
      <c r="A694" s="285">
        <v>3951</v>
      </c>
      <c r="B694" s="165">
        <v>1</v>
      </c>
      <c r="C694" s="165"/>
      <c r="D694" s="165"/>
      <c r="E694" s="165"/>
      <c r="F694" s="165" t="s">
        <v>231</v>
      </c>
      <c r="G694" s="165">
        <v>201809</v>
      </c>
      <c r="H694" s="284">
        <f>VLOOKUP(A694,Specifikation!A:E,5,0)/12</f>
        <v>0</v>
      </c>
    </row>
    <row r="695" spans="1:8">
      <c r="A695" s="285">
        <v>3951</v>
      </c>
      <c r="B695" s="165">
        <v>1</v>
      </c>
      <c r="C695" s="165"/>
      <c r="D695" s="165"/>
      <c r="E695" s="165"/>
      <c r="F695" s="165" t="s">
        <v>231</v>
      </c>
      <c r="G695" s="165">
        <v>201810</v>
      </c>
      <c r="H695" s="284">
        <f>VLOOKUP(A695,Specifikation!A:E,5,0)/12</f>
        <v>0</v>
      </c>
    </row>
    <row r="696" spans="1:8">
      <c r="A696" s="285">
        <v>3951</v>
      </c>
      <c r="B696" s="165">
        <v>1</v>
      </c>
      <c r="C696" s="165"/>
      <c r="D696" s="165"/>
      <c r="E696" s="165"/>
      <c r="F696" s="165" t="s">
        <v>231</v>
      </c>
      <c r="G696" s="165">
        <v>201811</v>
      </c>
      <c r="H696" s="284">
        <f>VLOOKUP(A696,Specifikation!A:E,5,0)/12</f>
        <v>0</v>
      </c>
    </row>
    <row r="697" spans="1:8">
      <c r="A697" s="285">
        <v>3951</v>
      </c>
      <c r="B697" s="165">
        <v>1</v>
      </c>
      <c r="C697" s="165"/>
      <c r="D697" s="165"/>
      <c r="E697" s="165"/>
      <c r="F697" s="165" t="s">
        <v>231</v>
      </c>
      <c r="G697" s="165">
        <v>201812</v>
      </c>
      <c r="H697" s="284">
        <f>VLOOKUP(A697,Specifikation!A:E,5,0)/12</f>
        <v>0</v>
      </c>
    </row>
    <row r="698" spans="1:8">
      <c r="A698" s="285">
        <v>3970</v>
      </c>
      <c r="B698" s="165">
        <v>1</v>
      </c>
      <c r="C698" s="165"/>
      <c r="D698" s="165"/>
      <c r="E698" s="165"/>
      <c r="F698" s="165" t="s">
        <v>231</v>
      </c>
      <c r="G698" s="165">
        <v>201801</v>
      </c>
      <c r="H698" s="284">
        <f>VLOOKUP(A698,Specifikation!A:E,5,0)/12</f>
        <v>0</v>
      </c>
    </row>
    <row r="699" spans="1:8">
      <c r="A699" s="285">
        <v>3970</v>
      </c>
      <c r="B699" s="165">
        <v>1</v>
      </c>
      <c r="C699" s="165"/>
      <c r="D699" s="165"/>
      <c r="E699" s="165"/>
      <c r="F699" s="165" t="s">
        <v>231</v>
      </c>
      <c r="G699" s="165">
        <v>201802</v>
      </c>
      <c r="H699" s="284">
        <f>VLOOKUP(A699,Specifikation!A:E,5,0)/12</f>
        <v>0</v>
      </c>
    </row>
    <row r="700" spans="1:8">
      <c r="A700" s="285">
        <v>3970</v>
      </c>
      <c r="B700" s="165">
        <v>1</v>
      </c>
      <c r="C700" s="165"/>
      <c r="D700" s="165"/>
      <c r="E700" s="165"/>
      <c r="F700" s="165" t="s">
        <v>231</v>
      </c>
      <c r="G700" s="165">
        <v>201803</v>
      </c>
      <c r="H700" s="284">
        <f>VLOOKUP(A700,Specifikation!A:E,5,0)/12</f>
        <v>0</v>
      </c>
    </row>
    <row r="701" spans="1:8">
      <c r="A701" s="285">
        <v>3970</v>
      </c>
      <c r="B701" s="165">
        <v>1</v>
      </c>
      <c r="C701" s="165"/>
      <c r="D701" s="165"/>
      <c r="E701" s="165"/>
      <c r="F701" s="165" t="s">
        <v>231</v>
      </c>
      <c r="G701" s="165">
        <v>201804</v>
      </c>
      <c r="H701" s="284">
        <f>VLOOKUP(A701,Specifikation!A:E,5,0)/12</f>
        <v>0</v>
      </c>
    </row>
    <row r="702" spans="1:8">
      <c r="A702" s="285">
        <v>3970</v>
      </c>
      <c r="B702" s="165">
        <v>1</v>
      </c>
      <c r="C702" s="165"/>
      <c r="D702" s="165"/>
      <c r="E702" s="165"/>
      <c r="F702" s="165" t="s">
        <v>231</v>
      </c>
      <c r="G702" s="165">
        <v>201805</v>
      </c>
      <c r="H702" s="284">
        <f>VLOOKUP(A702,Specifikation!A:E,5,0)/12</f>
        <v>0</v>
      </c>
    </row>
    <row r="703" spans="1:8">
      <c r="A703" s="285">
        <v>3970</v>
      </c>
      <c r="B703" s="165">
        <v>1</v>
      </c>
      <c r="C703" s="165"/>
      <c r="D703" s="165"/>
      <c r="E703" s="165"/>
      <c r="F703" s="165" t="s">
        <v>231</v>
      </c>
      <c r="G703" s="165">
        <v>201806</v>
      </c>
      <c r="H703" s="284">
        <f>VLOOKUP(A703,Specifikation!A:E,5,0)/12</f>
        <v>0</v>
      </c>
    </row>
    <row r="704" spans="1:8">
      <c r="A704" s="285">
        <v>3970</v>
      </c>
      <c r="B704" s="165">
        <v>1</v>
      </c>
      <c r="C704" s="165"/>
      <c r="D704" s="165"/>
      <c r="E704" s="165"/>
      <c r="F704" s="165" t="s">
        <v>231</v>
      </c>
      <c r="G704" s="165">
        <v>201807</v>
      </c>
      <c r="H704" s="284">
        <f>VLOOKUP(A704,Specifikation!A:E,5,0)/12</f>
        <v>0</v>
      </c>
    </row>
    <row r="705" spans="1:8">
      <c r="A705" s="285">
        <v>3970</v>
      </c>
      <c r="B705" s="165">
        <v>1</v>
      </c>
      <c r="C705" s="165"/>
      <c r="D705" s="165"/>
      <c r="E705" s="165"/>
      <c r="F705" s="165" t="s">
        <v>231</v>
      </c>
      <c r="G705" s="165">
        <v>201808</v>
      </c>
      <c r="H705" s="284">
        <f>VLOOKUP(A705,Specifikation!A:E,5,0)/12</f>
        <v>0</v>
      </c>
    </row>
    <row r="706" spans="1:8">
      <c r="A706" s="285">
        <v>3970</v>
      </c>
      <c r="B706" s="165">
        <v>1</v>
      </c>
      <c r="C706" s="165"/>
      <c r="D706" s="165"/>
      <c r="E706" s="165"/>
      <c r="F706" s="165" t="s">
        <v>231</v>
      </c>
      <c r="G706" s="165">
        <v>201809</v>
      </c>
      <c r="H706" s="284">
        <f>VLOOKUP(A706,Specifikation!A:E,5,0)/12</f>
        <v>0</v>
      </c>
    </row>
    <row r="707" spans="1:8">
      <c r="A707" s="285">
        <v>3970</v>
      </c>
      <c r="B707" s="165">
        <v>1</v>
      </c>
      <c r="C707" s="165"/>
      <c r="D707" s="165"/>
      <c r="E707" s="165"/>
      <c r="F707" s="165" t="s">
        <v>231</v>
      </c>
      <c r="G707" s="165">
        <v>201810</v>
      </c>
      <c r="H707" s="284">
        <f>VLOOKUP(A707,Specifikation!A:E,5,0)/12</f>
        <v>0</v>
      </c>
    </row>
    <row r="708" spans="1:8">
      <c r="A708" s="285">
        <v>3970</v>
      </c>
      <c r="B708" s="165">
        <v>1</v>
      </c>
      <c r="C708" s="165"/>
      <c r="D708" s="165"/>
      <c r="E708" s="165"/>
      <c r="F708" s="165" t="s">
        <v>231</v>
      </c>
      <c r="G708" s="165">
        <v>201811</v>
      </c>
      <c r="H708" s="284">
        <f>VLOOKUP(A708,Specifikation!A:E,5,0)/12</f>
        <v>0</v>
      </c>
    </row>
    <row r="709" spans="1:8">
      <c r="A709" s="285">
        <v>3970</v>
      </c>
      <c r="B709" s="165">
        <v>1</v>
      </c>
      <c r="C709" s="165"/>
      <c r="D709" s="165"/>
      <c r="E709" s="165"/>
      <c r="F709" s="165" t="s">
        <v>231</v>
      </c>
      <c r="G709" s="165">
        <v>201812</v>
      </c>
      <c r="H709" s="284">
        <f>VLOOKUP(A709,Specifikation!A:E,5,0)/12</f>
        <v>0</v>
      </c>
    </row>
    <row r="710" spans="1:8">
      <c r="A710" s="285">
        <v>3972</v>
      </c>
      <c r="B710" s="165">
        <v>1</v>
      </c>
      <c r="C710" s="165"/>
      <c r="D710" s="165"/>
      <c r="E710" s="165"/>
      <c r="F710" s="165" t="s">
        <v>231</v>
      </c>
      <c r="G710" s="165">
        <v>201801</v>
      </c>
      <c r="H710" s="284">
        <f>VLOOKUP(A710,Specifikation!A:E,5,0)/12</f>
        <v>0</v>
      </c>
    </row>
    <row r="711" spans="1:8">
      <c r="A711" s="285">
        <v>3972</v>
      </c>
      <c r="B711" s="165">
        <v>1</v>
      </c>
      <c r="C711" s="165"/>
      <c r="D711" s="165"/>
      <c r="E711" s="165"/>
      <c r="F711" s="165" t="s">
        <v>231</v>
      </c>
      <c r="G711" s="165">
        <v>201802</v>
      </c>
      <c r="H711" s="284">
        <f>VLOOKUP(A711,Specifikation!A:E,5,0)/12</f>
        <v>0</v>
      </c>
    </row>
    <row r="712" spans="1:8">
      <c r="A712" s="285">
        <v>3972</v>
      </c>
      <c r="B712" s="165">
        <v>1</v>
      </c>
      <c r="C712" s="165"/>
      <c r="D712" s="165"/>
      <c r="E712" s="165"/>
      <c r="F712" s="165" t="s">
        <v>231</v>
      </c>
      <c r="G712" s="165">
        <v>201803</v>
      </c>
      <c r="H712" s="284">
        <f>VLOOKUP(A712,Specifikation!A:E,5,0)/12</f>
        <v>0</v>
      </c>
    </row>
    <row r="713" spans="1:8">
      <c r="A713" s="285">
        <v>3972</v>
      </c>
      <c r="B713" s="165">
        <v>1</v>
      </c>
      <c r="C713" s="165"/>
      <c r="D713" s="165"/>
      <c r="E713" s="165"/>
      <c r="F713" s="165" t="s">
        <v>231</v>
      </c>
      <c r="G713" s="165">
        <v>201804</v>
      </c>
      <c r="H713" s="284">
        <f>VLOOKUP(A713,Specifikation!A:E,5,0)/12</f>
        <v>0</v>
      </c>
    </row>
    <row r="714" spans="1:8">
      <c r="A714" s="285">
        <v>3972</v>
      </c>
      <c r="B714" s="165">
        <v>1</v>
      </c>
      <c r="C714" s="165"/>
      <c r="D714" s="165"/>
      <c r="E714" s="165"/>
      <c r="F714" s="165" t="s">
        <v>231</v>
      </c>
      <c r="G714" s="165">
        <v>201805</v>
      </c>
      <c r="H714" s="284">
        <f>VLOOKUP(A714,Specifikation!A:E,5,0)/12</f>
        <v>0</v>
      </c>
    </row>
    <row r="715" spans="1:8">
      <c r="A715" s="285">
        <v>3972</v>
      </c>
      <c r="B715" s="165">
        <v>1</v>
      </c>
      <c r="C715" s="165"/>
      <c r="D715" s="165"/>
      <c r="E715" s="165"/>
      <c r="F715" s="165" t="s">
        <v>231</v>
      </c>
      <c r="G715" s="165">
        <v>201806</v>
      </c>
      <c r="H715" s="284">
        <f>VLOOKUP(A715,Specifikation!A:E,5,0)/12</f>
        <v>0</v>
      </c>
    </row>
    <row r="716" spans="1:8">
      <c r="A716" s="285">
        <v>3972</v>
      </c>
      <c r="B716" s="165">
        <v>1</v>
      </c>
      <c r="C716" s="165"/>
      <c r="D716" s="165"/>
      <c r="E716" s="165"/>
      <c r="F716" s="165" t="s">
        <v>231</v>
      </c>
      <c r="G716" s="165">
        <v>201807</v>
      </c>
      <c r="H716" s="284">
        <f>VLOOKUP(A716,Specifikation!A:E,5,0)/12</f>
        <v>0</v>
      </c>
    </row>
    <row r="717" spans="1:8">
      <c r="A717" s="285">
        <v>3972</v>
      </c>
      <c r="B717" s="165">
        <v>1</v>
      </c>
      <c r="C717" s="165"/>
      <c r="D717" s="165"/>
      <c r="E717" s="165"/>
      <c r="F717" s="165" t="s">
        <v>231</v>
      </c>
      <c r="G717" s="165">
        <v>201808</v>
      </c>
      <c r="H717" s="284">
        <f>VLOOKUP(A717,Specifikation!A:E,5,0)/12</f>
        <v>0</v>
      </c>
    </row>
    <row r="718" spans="1:8">
      <c r="A718" s="285">
        <v>3972</v>
      </c>
      <c r="B718" s="165">
        <v>1</v>
      </c>
      <c r="C718" s="165"/>
      <c r="D718" s="165"/>
      <c r="E718" s="165"/>
      <c r="F718" s="165" t="s">
        <v>231</v>
      </c>
      <c r="G718" s="165">
        <v>201809</v>
      </c>
      <c r="H718" s="284">
        <f>VLOOKUP(A718,Specifikation!A:E,5,0)/12</f>
        <v>0</v>
      </c>
    </row>
    <row r="719" spans="1:8">
      <c r="A719" s="285">
        <v>3972</v>
      </c>
      <c r="B719" s="165">
        <v>1</v>
      </c>
      <c r="C719" s="165"/>
      <c r="D719" s="165"/>
      <c r="E719" s="165"/>
      <c r="F719" s="165" t="s">
        <v>231</v>
      </c>
      <c r="G719" s="165">
        <v>201810</v>
      </c>
      <c r="H719" s="284">
        <f>VLOOKUP(A719,Specifikation!A:E,5,0)/12</f>
        <v>0</v>
      </c>
    </row>
    <row r="720" spans="1:8">
      <c r="A720" s="285">
        <v>3972</v>
      </c>
      <c r="B720" s="165">
        <v>1</v>
      </c>
      <c r="C720" s="165"/>
      <c r="D720" s="165"/>
      <c r="E720" s="165"/>
      <c r="F720" s="165" t="s">
        <v>231</v>
      </c>
      <c r="G720" s="165">
        <v>201811</v>
      </c>
      <c r="H720" s="284">
        <f>VLOOKUP(A720,Specifikation!A:E,5,0)/12</f>
        <v>0</v>
      </c>
    </row>
    <row r="721" spans="1:8">
      <c r="A721" s="285">
        <v>3972</v>
      </c>
      <c r="B721" s="165">
        <v>1</v>
      </c>
      <c r="C721" s="165"/>
      <c r="D721" s="165"/>
      <c r="E721" s="165"/>
      <c r="F721" s="165" t="s">
        <v>231</v>
      </c>
      <c r="G721" s="165">
        <v>201812</v>
      </c>
      <c r="H721" s="284">
        <f>VLOOKUP(A721,Specifikation!A:E,5,0)/12</f>
        <v>0</v>
      </c>
    </row>
    <row r="722" spans="1:8">
      <c r="A722" s="285">
        <v>3973</v>
      </c>
      <c r="B722" s="165">
        <v>1</v>
      </c>
      <c r="C722" s="165"/>
      <c r="D722" s="165"/>
      <c r="E722" s="165"/>
      <c r="F722" s="165" t="s">
        <v>231</v>
      </c>
      <c r="G722" s="165">
        <v>201801</v>
      </c>
      <c r="H722" s="284">
        <f>VLOOKUP(A722,Specifikation!A:E,5,0)/12</f>
        <v>0</v>
      </c>
    </row>
    <row r="723" spans="1:8">
      <c r="A723" s="285">
        <v>3973</v>
      </c>
      <c r="B723" s="165">
        <v>1</v>
      </c>
      <c r="C723" s="165"/>
      <c r="D723" s="165"/>
      <c r="E723" s="165"/>
      <c r="F723" s="165" t="s">
        <v>231</v>
      </c>
      <c r="G723" s="165">
        <v>201802</v>
      </c>
      <c r="H723" s="284">
        <f>VLOOKUP(A723,Specifikation!A:E,5,0)/12</f>
        <v>0</v>
      </c>
    </row>
    <row r="724" spans="1:8">
      <c r="A724" s="285">
        <v>3973</v>
      </c>
      <c r="B724" s="165">
        <v>1</v>
      </c>
      <c r="C724" s="165"/>
      <c r="D724" s="165"/>
      <c r="E724" s="165"/>
      <c r="F724" s="165" t="s">
        <v>231</v>
      </c>
      <c r="G724" s="165">
        <v>201803</v>
      </c>
      <c r="H724" s="284">
        <f>VLOOKUP(A724,Specifikation!A:E,5,0)/12</f>
        <v>0</v>
      </c>
    </row>
    <row r="725" spans="1:8">
      <c r="A725" s="285">
        <v>3973</v>
      </c>
      <c r="B725" s="165">
        <v>1</v>
      </c>
      <c r="C725" s="165"/>
      <c r="D725" s="165"/>
      <c r="E725" s="165"/>
      <c r="F725" s="165" t="s">
        <v>231</v>
      </c>
      <c r="G725" s="165">
        <v>201804</v>
      </c>
      <c r="H725" s="284">
        <f>VLOOKUP(A725,Specifikation!A:E,5,0)/12</f>
        <v>0</v>
      </c>
    </row>
    <row r="726" spans="1:8">
      <c r="A726" s="285">
        <v>3973</v>
      </c>
      <c r="B726" s="165">
        <v>1</v>
      </c>
      <c r="C726" s="165"/>
      <c r="D726" s="165"/>
      <c r="E726" s="165"/>
      <c r="F726" s="165" t="s">
        <v>231</v>
      </c>
      <c r="G726" s="165">
        <v>201805</v>
      </c>
      <c r="H726" s="284">
        <f>VLOOKUP(A726,Specifikation!A:E,5,0)/12</f>
        <v>0</v>
      </c>
    </row>
    <row r="727" spans="1:8">
      <c r="A727" s="285">
        <v>3973</v>
      </c>
      <c r="B727" s="165">
        <v>1</v>
      </c>
      <c r="C727" s="165"/>
      <c r="D727" s="165"/>
      <c r="E727" s="165"/>
      <c r="F727" s="165" t="s">
        <v>231</v>
      </c>
      <c r="G727" s="165">
        <v>201806</v>
      </c>
      <c r="H727" s="284">
        <f>VLOOKUP(A727,Specifikation!A:E,5,0)/12</f>
        <v>0</v>
      </c>
    </row>
    <row r="728" spans="1:8">
      <c r="A728" s="285">
        <v>3973</v>
      </c>
      <c r="B728" s="165">
        <v>1</v>
      </c>
      <c r="C728" s="165"/>
      <c r="D728" s="165"/>
      <c r="E728" s="165"/>
      <c r="F728" s="165" t="s">
        <v>231</v>
      </c>
      <c r="G728" s="165">
        <v>201807</v>
      </c>
      <c r="H728" s="284">
        <f>VLOOKUP(A728,Specifikation!A:E,5,0)/12</f>
        <v>0</v>
      </c>
    </row>
    <row r="729" spans="1:8">
      <c r="A729" s="285">
        <v>3973</v>
      </c>
      <c r="B729" s="165">
        <v>1</v>
      </c>
      <c r="C729" s="165"/>
      <c r="D729" s="165"/>
      <c r="E729" s="165"/>
      <c r="F729" s="165" t="s">
        <v>231</v>
      </c>
      <c r="G729" s="165">
        <v>201808</v>
      </c>
      <c r="H729" s="284">
        <f>VLOOKUP(A729,Specifikation!A:E,5,0)/12</f>
        <v>0</v>
      </c>
    </row>
    <row r="730" spans="1:8">
      <c r="A730" s="285">
        <v>3973</v>
      </c>
      <c r="B730" s="165">
        <v>1</v>
      </c>
      <c r="C730" s="165"/>
      <c r="D730" s="165"/>
      <c r="E730" s="165"/>
      <c r="F730" s="165" t="s">
        <v>231</v>
      </c>
      <c r="G730" s="165">
        <v>201809</v>
      </c>
      <c r="H730" s="284">
        <f>VLOOKUP(A730,Specifikation!A:E,5,0)/12</f>
        <v>0</v>
      </c>
    </row>
    <row r="731" spans="1:8">
      <c r="A731" s="285">
        <v>3973</v>
      </c>
      <c r="B731" s="165">
        <v>1</v>
      </c>
      <c r="C731" s="165"/>
      <c r="D731" s="165"/>
      <c r="E731" s="165"/>
      <c r="F731" s="165" t="s">
        <v>231</v>
      </c>
      <c r="G731" s="165">
        <v>201810</v>
      </c>
      <c r="H731" s="284">
        <f>VLOOKUP(A731,Specifikation!A:E,5,0)/12</f>
        <v>0</v>
      </c>
    </row>
    <row r="732" spans="1:8">
      <c r="A732" s="285">
        <v>3973</v>
      </c>
      <c r="B732" s="165">
        <v>1</v>
      </c>
      <c r="C732" s="165"/>
      <c r="D732" s="165"/>
      <c r="E732" s="165"/>
      <c r="F732" s="165" t="s">
        <v>231</v>
      </c>
      <c r="G732" s="165">
        <v>201811</v>
      </c>
      <c r="H732" s="284">
        <f>VLOOKUP(A732,Specifikation!A:E,5,0)/12</f>
        <v>0</v>
      </c>
    </row>
    <row r="733" spans="1:8">
      <c r="A733" s="285">
        <v>3973</v>
      </c>
      <c r="B733" s="165">
        <v>1</v>
      </c>
      <c r="C733" s="165"/>
      <c r="D733" s="165"/>
      <c r="E733" s="165"/>
      <c r="F733" s="165" t="s">
        <v>231</v>
      </c>
      <c r="G733" s="165">
        <v>201812</v>
      </c>
      <c r="H733" s="284">
        <f>VLOOKUP(A733,Specifikation!A:E,5,0)/12</f>
        <v>0</v>
      </c>
    </row>
    <row r="734" spans="1:8">
      <c r="A734" s="285">
        <v>3985</v>
      </c>
      <c r="B734" s="165">
        <v>1</v>
      </c>
      <c r="C734" s="165"/>
      <c r="D734" s="165"/>
      <c r="E734" s="165"/>
      <c r="F734" s="165" t="s">
        <v>231</v>
      </c>
      <c r="G734" s="165">
        <v>201801</v>
      </c>
      <c r="H734" s="284">
        <f>VLOOKUP(A734,Specifikation!A:E,5,0)/12</f>
        <v>0</v>
      </c>
    </row>
    <row r="735" spans="1:8">
      <c r="A735" s="285">
        <v>3985</v>
      </c>
      <c r="B735" s="165">
        <v>1</v>
      </c>
      <c r="C735" s="165"/>
      <c r="D735" s="165"/>
      <c r="E735" s="165"/>
      <c r="F735" s="165" t="s">
        <v>231</v>
      </c>
      <c r="G735" s="165">
        <v>201802</v>
      </c>
      <c r="H735" s="284">
        <f>VLOOKUP(A735,Specifikation!A:E,5,0)/12</f>
        <v>0</v>
      </c>
    </row>
    <row r="736" spans="1:8">
      <c r="A736" s="285">
        <v>3985</v>
      </c>
      <c r="B736" s="165">
        <v>1</v>
      </c>
      <c r="C736" s="165"/>
      <c r="D736" s="165"/>
      <c r="E736" s="165"/>
      <c r="F736" s="165" t="s">
        <v>231</v>
      </c>
      <c r="G736" s="165">
        <v>201803</v>
      </c>
      <c r="H736" s="284">
        <f>VLOOKUP(A736,Specifikation!A:E,5,0)/12</f>
        <v>0</v>
      </c>
    </row>
    <row r="737" spans="1:8">
      <c r="A737" s="285">
        <v>3985</v>
      </c>
      <c r="B737" s="165">
        <v>1</v>
      </c>
      <c r="C737" s="165"/>
      <c r="D737" s="165"/>
      <c r="E737" s="165"/>
      <c r="F737" s="165" t="s">
        <v>231</v>
      </c>
      <c r="G737" s="165">
        <v>201804</v>
      </c>
      <c r="H737" s="284">
        <f>VLOOKUP(A737,Specifikation!A:E,5,0)/12</f>
        <v>0</v>
      </c>
    </row>
    <row r="738" spans="1:8">
      <c r="A738" s="285">
        <v>3985</v>
      </c>
      <c r="B738" s="165">
        <v>1</v>
      </c>
      <c r="C738" s="165"/>
      <c r="D738" s="165"/>
      <c r="E738" s="165"/>
      <c r="F738" s="165" t="s">
        <v>231</v>
      </c>
      <c r="G738" s="165">
        <v>201805</v>
      </c>
      <c r="H738" s="284">
        <f>VLOOKUP(A738,Specifikation!A:E,5,0)/12</f>
        <v>0</v>
      </c>
    </row>
    <row r="739" spans="1:8">
      <c r="A739" s="285">
        <v>3985</v>
      </c>
      <c r="B739" s="165">
        <v>1</v>
      </c>
      <c r="C739" s="165"/>
      <c r="D739" s="165"/>
      <c r="E739" s="165"/>
      <c r="F739" s="165" t="s">
        <v>231</v>
      </c>
      <c r="G739" s="165">
        <v>201806</v>
      </c>
      <c r="H739" s="284">
        <f>VLOOKUP(A739,Specifikation!A:E,5,0)/12</f>
        <v>0</v>
      </c>
    </row>
    <row r="740" spans="1:8">
      <c r="A740" s="285">
        <v>3985</v>
      </c>
      <c r="B740" s="165">
        <v>1</v>
      </c>
      <c r="C740" s="165"/>
      <c r="D740" s="165"/>
      <c r="E740" s="165"/>
      <c r="F740" s="165" t="s">
        <v>231</v>
      </c>
      <c r="G740" s="165">
        <v>201807</v>
      </c>
      <c r="H740" s="284">
        <f>VLOOKUP(A740,Specifikation!A:E,5,0)/12</f>
        <v>0</v>
      </c>
    </row>
    <row r="741" spans="1:8">
      <c r="A741" s="285">
        <v>3985</v>
      </c>
      <c r="B741" s="165">
        <v>1</v>
      </c>
      <c r="C741" s="165"/>
      <c r="D741" s="165"/>
      <c r="E741" s="165"/>
      <c r="F741" s="165" t="s">
        <v>231</v>
      </c>
      <c r="G741" s="165">
        <v>201808</v>
      </c>
      <c r="H741" s="284">
        <f>VLOOKUP(A741,Specifikation!A:E,5,0)/12</f>
        <v>0</v>
      </c>
    </row>
    <row r="742" spans="1:8">
      <c r="A742" s="285">
        <v>3985</v>
      </c>
      <c r="B742" s="165">
        <v>1</v>
      </c>
      <c r="C742" s="165"/>
      <c r="D742" s="165"/>
      <c r="E742" s="165"/>
      <c r="F742" s="165" t="s">
        <v>231</v>
      </c>
      <c r="G742" s="165">
        <v>201809</v>
      </c>
      <c r="H742" s="284">
        <f>VLOOKUP(A742,Specifikation!A:E,5,0)/12</f>
        <v>0</v>
      </c>
    </row>
    <row r="743" spans="1:8">
      <c r="A743" s="285">
        <v>3985</v>
      </c>
      <c r="B743" s="165">
        <v>1</v>
      </c>
      <c r="C743" s="165"/>
      <c r="D743" s="165"/>
      <c r="E743" s="165"/>
      <c r="F743" s="165" t="s">
        <v>231</v>
      </c>
      <c r="G743" s="165">
        <v>201810</v>
      </c>
      <c r="H743" s="284">
        <f>VLOOKUP(A743,Specifikation!A:E,5,0)/12</f>
        <v>0</v>
      </c>
    </row>
    <row r="744" spans="1:8">
      <c r="A744" s="285">
        <v>3985</v>
      </c>
      <c r="B744" s="165">
        <v>1</v>
      </c>
      <c r="C744" s="165"/>
      <c r="D744" s="165"/>
      <c r="E744" s="165"/>
      <c r="F744" s="165" t="s">
        <v>231</v>
      </c>
      <c r="G744" s="165">
        <v>201811</v>
      </c>
      <c r="H744" s="284">
        <f>VLOOKUP(A744,Specifikation!A:E,5,0)/12</f>
        <v>0</v>
      </c>
    </row>
    <row r="745" spans="1:8">
      <c r="A745" s="285">
        <v>3985</v>
      </c>
      <c r="B745" s="165">
        <v>1</v>
      </c>
      <c r="C745" s="165"/>
      <c r="D745" s="165"/>
      <c r="E745" s="165"/>
      <c r="F745" s="165" t="s">
        <v>231</v>
      </c>
      <c r="G745" s="165">
        <v>201812</v>
      </c>
      <c r="H745" s="284">
        <f>VLOOKUP(A745,Specifikation!A:E,5,0)/12</f>
        <v>0</v>
      </c>
    </row>
    <row r="746" spans="1:8">
      <c r="A746" s="285">
        <v>3990</v>
      </c>
      <c r="B746" s="165">
        <v>1</v>
      </c>
      <c r="C746" s="165"/>
      <c r="D746" s="165"/>
      <c r="E746" s="165"/>
      <c r="F746" s="165" t="s">
        <v>231</v>
      </c>
      <c r="G746" s="165">
        <v>201801</v>
      </c>
      <c r="H746" s="284">
        <f>VLOOKUP(A746,Specifikation!A:E,5,0)/12</f>
        <v>0</v>
      </c>
    </row>
    <row r="747" spans="1:8">
      <c r="A747" s="285">
        <v>3990</v>
      </c>
      <c r="B747" s="165">
        <v>1</v>
      </c>
      <c r="C747" s="165"/>
      <c r="D747" s="165"/>
      <c r="E747" s="165"/>
      <c r="F747" s="165" t="s">
        <v>231</v>
      </c>
      <c r="G747" s="165">
        <v>201802</v>
      </c>
      <c r="H747" s="284">
        <f>VLOOKUP(A747,Specifikation!A:E,5,0)/12</f>
        <v>0</v>
      </c>
    </row>
    <row r="748" spans="1:8">
      <c r="A748" s="285">
        <v>3990</v>
      </c>
      <c r="B748" s="165">
        <v>1</v>
      </c>
      <c r="C748" s="165"/>
      <c r="D748" s="165"/>
      <c r="E748" s="165"/>
      <c r="F748" s="165" t="s">
        <v>231</v>
      </c>
      <c r="G748" s="165">
        <v>201803</v>
      </c>
      <c r="H748" s="284">
        <f>VLOOKUP(A748,Specifikation!A:E,5,0)/12</f>
        <v>0</v>
      </c>
    </row>
    <row r="749" spans="1:8">
      <c r="A749" s="285">
        <v>3990</v>
      </c>
      <c r="B749" s="165">
        <v>1</v>
      </c>
      <c r="C749" s="165"/>
      <c r="D749" s="165"/>
      <c r="E749" s="165"/>
      <c r="F749" s="165" t="s">
        <v>231</v>
      </c>
      <c r="G749" s="165">
        <v>201804</v>
      </c>
      <c r="H749" s="284">
        <f>VLOOKUP(A749,Specifikation!A:E,5,0)/12</f>
        <v>0</v>
      </c>
    </row>
    <row r="750" spans="1:8">
      <c r="A750" s="285">
        <v>3990</v>
      </c>
      <c r="B750" s="165">
        <v>1</v>
      </c>
      <c r="C750" s="165"/>
      <c r="D750" s="165"/>
      <c r="E750" s="165"/>
      <c r="F750" s="165" t="s">
        <v>231</v>
      </c>
      <c r="G750" s="165">
        <v>201805</v>
      </c>
      <c r="H750" s="284">
        <f>VLOOKUP(A750,Specifikation!A:E,5,0)/12</f>
        <v>0</v>
      </c>
    </row>
    <row r="751" spans="1:8">
      <c r="A751" s="285">
        <v>3990</v>
      </c>
      <c r="B751" s="165">
        <v>1</v>
      </c>
      <c r="C751" s="165"/>
      <c r="D751" s="165"/>
      <c r="E751" s="165"/>
      <c r="F751" s="165" t="s">
        <v>231</v>
      </c>
      <c r="G751" s="165">
        <v>201806</v>
      </c>
      <c r="H751" s="284">
        <f>VLOOKUP(A751,Specifikation!A:E,5,0)/12</f>
        <v>0</v>
      </c>
    </row>
    <row r="752" spans="1:8">
      <c r="A752" s="285">
        <v>3990</v>
      </c>
      <c r="B752" s="165">
        <v>1</v>
      </c>
      <c r="C752" s="165"/>
      <c r="D752" s="165"/>
      <c r="E752" s="165"/>
      <c r="F752" s="165" t="s">
        <v>231</v>
      </c>
      <c r="G752" s="165">
        <v>201807</v>
      </c>
      <c r="H752" s="284">
        <f>VLOOKUP(A752,Specifikation!A:E,5,0)/12</f>
        <v>0</v>
      </c>
    </row>
    <row r="753" spans="1:8">
      <c r="A753" s="285">
        <v>3990</v>
      </c>
      <c r="B753" s="165">
        <v>1</v>
      </c>
      <c r="C753" s="165"/>
      <c r="D753" s="165"/>
      <c r="E753" s="165"/>
      <c r="F753" s="165" t="s">
        <v>231</v>
      </c>
      <c r="G753" s="165">
        <v>201808</v>
      </c>
      <c r="H753" s="284">
        <f>VLOOKUP(A753,Specifikation!A:E,5,0)/12</f>
        <v>0</v>
      </c>
    </row>
    <row r="754" spans="1:8">
      <c r="A754" s="285">
        <v>3990</v>
      </c>
      <c r="B754" s="165">
        <v>1</v>
      </c>
      <c r="C754" s="165"/>
      <c r="D754" s="165"/>
      <c r="E754" s="165"/>
      <c r="F754" s="165" t="s">
        <v>231</v>
      </c>
      <c r="G754" s="165">
        <v>201809</v>
      </c>
      <c r="H754" s="284">
        <f>VLOOKUP(A754,Specifikation!A:E,5,0)/12</f>
        <v>0</v>
      </c>
    </row>
    <row r="755" spans="1:8">
      <c r="A755" s="285">
        <v>3990</v>
      </c>
      <c r="B755" s="165">
        <v>1</v>
      </c>
      <c r="C755" s="165"/>
      <c r="D755" s="165"/>
      <c r="E755" s="165"/>
      <c r="F755" s="165" t="s">
        <v>231</v>
      </c>
      <c r="G755" s="165">
        <v>201810</v>
      </c>
      <c r="H755" s="284">
        <f>VLOOKUP(A755,Specifikation!A:E,5,0)/12</f>
        <v>0</v>
      </c>
    </row>
    <row r="756" spans="1:8">
      <c r="A756" s="285">
        <v>3990</v>
      </c>
      <c r="B756" s="165">
        <v>1</v>
      </c>
      <c r="C756" s="165"/>
      <c r="D756" s="165"/>
      <c r="E756" s="165"/>
      <c r="F756" s="165" t="s">
        <v>231</v>
      </c>
      <c r="G756" s="165">
        <v>201811</v>
      </c>
      <c r="H756" s="284">
        <f>VLOOKUP(A756,Specifikation!A:E,5,0)/12</f>
        <v>0</v>
      </c>
    </row>
    <row r="757" spans="1:8">
      <c r="A757" s="285">
        <v>3990</v>
      </c>
      <c r="B757" s="165">
        <v>1</v>
      </c>
      <c r="C757" s="165"/>
      <c r="D757" s="165"/>
      <c r="E757" s="165"/>
      <c r="F757" s="165" t="s">
        <v>231</v>
      </c>
      <c r="G757" s="165">
        <v>201812</v>
      </c>
      <c r="H757" s="284">
        <f>VLOOKUP(A757,Specifikation!A:E,5,0)/12</f>
        <v>0</v>
      </c>
    </row>
    <row r="758" spans="1:8">
      <c r="A758" s="285">
        <v>3992</v>
      </c>
      <c r="B758" s="165">
        <v>1</v>
      </c>
      <c r="C758" s="165"/>
      <c r="D758" s="165"/>
      <c r="E758" s="165"/>
      <c r="F758" s="165" t="s">
        <v>231</v>
      </c>
      <c r="G758" s="165">
        <v>201801</v>
      </c>
      <c r="H758" s="284">
        <f>VLOOKUP(A758,Specifikation!A:E,5,0)/12</f>
        <v>0</v>
      </c>
    </row>
    <row r="759" spans="1:8">
      <c r="A759" s="285">
        <v>3992</v>
      </c>
      <c r="B759" s="165">
        <v>1</v>
      </c>
      <c r="C759" s="165"/>
      <c r="D759" s="165"/>
      <c r="E759" s="165"/>
      <c r="F759" s="165" t="s">
        <v>231</v>
      </c>
      <c r="G759" s="165">
        <v>201802</v>
      </c>
      <c r="H759" s="284">
        <f>VLOOKUP(A759,Specifikation!A:E,5,0)/12</f>
        <v>0</v>
      </c>
    </row>
    <row r="760" spans="1:8">
      <c r="A760" s="285">
        <v>3992</v>
      </c>
      <c r="B760" s="165">
        <v>1</v>
      </c>
      <c r="C760" s="165"/>
      <c r="D760" s="165"/>
      <c r="E760" s="165"/>
      <c r="F760" s="165" t="s">
        <v>231</v>
      </c>
      <c r="G760" s="165">
        <v>201803</v>
      </c>
      <c r="H760" s="284">
        <f>VLOOKUP(A760,Specifikation!A:E,5,0)/12</f>
        <v>0</v>
      </c>
    </row>
    <row r="761" spans="1:8">
      <c r="A761" s="285">
        <v>3992</v>
      </c>
      <c r="B761" s="165">
        <v>1</v>
      </c>
      <c r="C761" s="165"/>
      <c r="D761" s="165"/>
      <c r="E761" s="165"/>
      <c r="F761" s="165" t="s">
        <v>231</v>
      </c>
      <c r="G761" s="165">
        <v>201804</v>
      </c>
      <c r="H761" s="284">
        <f>VLOOKUP(A761,Specifikation!A:E,5,0)/12</f>
        <v>0</v>
      </c>
    </row>
    <row r="762" spans="1:8">
      <c r="A762" s="285">
        <v>3992</v>
      </c>
      <c r="B762" s="165">
        <v>1</v>
      </c>
      <c r="C762" s="165"/>
      <c r="D762" s="165"/>
      <c r="E762" s="165"/>
      <c r="F762" s="165" t="s">
        <v>231</v>
      </c>
      <c r="G762" s="165">
        <v>201805</v>
      </c>
      <c r="H762" s="284">
        <f>VLOOKUP(A762,Specifikation!A:E,5,0)/12</f>
        <v>0</v>
      </c>
    </row>
    <row r="763" spans="1:8">
      <c r="A763" s="285">
        <v>3992</v>
      </c>
      <c r="B763" s="165">
        <v>1</v>
      </c>
      <c r="C763" s="165"/>
      <c r="D763" s="165"/>
      <c r="E763" s="165"/>
      <c r="F763" s="165" t="s">
        <v>231</v>
      </c>
      <c r="G763" s="165">
        <v>201806</v>
      </c>
      <c r="H763" s="284">
        <f>VLOOKUP(A763,Specifikation!A:E,5,0)/12</f>
        <v>0</v>
      </c>
    </row>
    <row r="764" spans="1:8">
      <c r="A764" s="285">
        <v>3992</v>
      </c>
      <c r="B764" s="165">
        <v>1</v>
      </c>
      <c r="C764" s="165"/>
      <c r="D764" s="165"/>
      <c r="E764" s="165"/>
      <c r="F764" s="165" t="s">
        <v>231</v>
      </c>
      <c r="G764" s="165">
        <v>201807</v>
      </c>
      <c r="H764" s="284">
        <f>VLOOKUP(A764,Specifikation!A:E,5,0)/12</f>
        <v>0</v>
      </c>
    </row>
    <row r="765" spans="1:8">
      <c r="A765" s="285">
        <v>3992</v>
      </c>
      <c r="B765" s="165">
        <v>1</v>
      </c>
      <c r="C765" s="165"/>
      <c r="D765" s="165"/>
      <c r="E765" s="165"/>
      <c r="F765" s="165" t="s">
        <v>231</v>
      </c>
      <c r="G765" s="165">
        <v>201808</v>
      </c>
      <c r="H765" s="284">
        <f>VLOOKUP(A765,Specifikation!A:E,5,0)/12</f>
        <v>0</v>
      </c>
    </row>
    <row r="766" spans="1:8">
      <c r="A766" s="285">
        <v>3992</v>
      </c>
      <c r="B766" s="165">
        <v>1</v>
      </c>
      <c r="C766" s="165"/>
      <c r="D766" s="165"/>
      <c r="E766" s="165"/>
      <c r="F766" s="165" t="s">
        <v>231</v>
      </c>
      <c r="G766" s="165">
        <v>201809</v>
      </c>
      <c r="H766" s="284">
        <f>VLOOKUP(A766,Specifikation!A:E,5,0)/12</f>
        <v>0</v>
      </c>
    </row>
    <row r="767" spans="1:8">
      <c r="A767" s="285">
        <v>3992</v>
      </c>
      <c r="B767" s="165">
        <v>1</v>
      </c>
      <c r="C767" s="165"/>
      <c r="D767" s="165"/>
      <c r="E767" s="165"/>
      <c r="F767" s="165" t="s">
        <v>231</v>
      </c>
      <c r="G767" s="165">
        <v>201810</v>
      </c>
      <c r="H767" s="284">
        <f>VLOOKUP(A767,Specifikation!A:E,5,0)/12</f>
        <v>0</v>
      </c>
    </row>
    <row r="768" spans="1:8">
      <c r="A768" s="285">
        <v>3992</v>
      </c>
      <c r="B768" s="165">
        <v>1</v>
      </c>
      <c r="C768" s="165"/>
      <c r="D768" s="165"/>
      <c r="E768" s="165"/>
      <c r="F768" s="165" t="s">
        <v>231</v>
      </c>
      <c r="G768" s="165">
        <v>201811</v>
      </c>
      <c r="H768" s="284">
        <f>VLOOKUP(A768,Specifikation!A:E,5,0)/12</f>
        <v>0</v>
      </c>
    </row>
    <row r="769" spans="1:8">
      <c r="A769" s="285">
        <v>3992</v>
      </c>
      <c r="B769" s="165">
        <v>1</v>
      </c>
      <c r="C769" s="165"/>
      <c r="D769" s="165"/>
      <c r="E769" s="165"/>
      <c r="F769" s="165" t="s">
        <v>231</v>
      </c>
      <c r="G769" s="165">
        <v>201812</v>
      </c>
      <c r="H769" s="284">
        <f>VLOOKUP(A769,Specifikation!A:E,5,0)/12</f>
        <v>0</v>
      </c>
    </row>
    <row r="770" spans="1:8">
      <c r="A770" s="285">
        <v>3993</v>
      </c>
      <c r="B770" s="165">
        <v>1</v>
      </c>
      <c r="C770" s="165"/>
      <c r="D770" s="165"/>
      <c r="E770" s="165"/>
      <c r="F770" s="165" t="s">
        <v>231</v>
      </c>
      <c r="G770" s="165">
        <v>201801</v>
      </c>
      <c r="H770" s="284">
        <f>VLOOKUP(A770,Specifikation!A:E,5,0)/12</f>
        <v>0</v>
      </c>
    </row>
    <row r="771" spans="1:8">
      <c r="A771" s="285">
        <v>3993</v>
      </c>
      <c r="B771" s="165">
        <v>1</v>
      </c>
      <c r="C771" s="165"/>
      <c r="D771" s="165"/>
      <c r="E771" s="165"/>
      <c r="F771" s="165" t="s">
        <v>231</v>
      </c>
      <c r="G771" s="165">
        <v>201802</v>
      </c>
      <c r="H771" s="284">
        <f>VLOOKUP(A771,Specifikation!A:E,5,0)/12</f>
        <v>0</v>
      </c>
    </row>
    <row r="772" spans="1:8">
      <c r="A772" s="285">
        <v>3993</v>
      </c>
      <c r="B772" s="165">
        <v>1</v>
      </c>
      <c r="C772" s="165"/>
      <c r="D772" s="165"/>
      <c r="E772" s="165"/>
      <c r="F772" s="165" t="s">
        <v>231</v>
      </c>
      <c r="G772" s="165">
        <v>201803</v>
      </c>
      <c r="H772" s="284">
        <f>VLOOKUP(A772,Specifikation!A:E,5,0)/12</f>
        <v>0</v>
      </c>
    </row>
    <row r="773" spans="1:8">
      <c r="A773" s="285">
        <v>3993</v>
      </c>
      <c r="B773" s="165">
        <v>1</v>
      </c>
      <c r="C773" s="165"/>
      <c r="D773" s="165"/>
      <c r="E773" s="165"/>
      <c r="F773" s="165" t="s">
        <v>231</v>
      </c>
      <c r="G773" s="165">
        <v>201804</v>
      </c>
      <c r="H773" s="284">
        <f>VLOOKUP(A773,Specifikation!A:E,5,0)/12</f>
        <v>0</v>
      </c>
    </row>
    <row r="774" spans="1:8">
      <c r="A774" s="285">
        <v>3993</v>
      </c>
      <c r="B774" s="165">
        <v>1</v>
      </c>
      <c r="C774" s="165"/>
      <c r="D774" s="165"/>
      <c r="E774" s="165"/>
      <c r="F774" s="165" t="s">
        <v>231</v>
      </c>
      <c r="G774" s="165">
        <v>201805</v>
      </c>
      <c r="H774" s="284">
        <f>VLOOKUP(A774,Specifikation!A:E,5,0)/12</f>
        <v>0</v>
      </c>
    </row>
    <row r="775" spans="1:8">
      <c r="A775" s="285">
        <v>3993</v>
      </c>
      <c r="B775" s="165">
        <v>1</v>
      </c>
      <c r="C775" s="165"/>
      <c r="D775" s="165"/>
      <c r="E775" s="165"/>
      <c r="F775" s="165" t="s">
        <v>231</v>
      </c>
      <c r="G775" s="165">
        <v>201806</v>
      </c>
      <c r="H775" s="284">
        <f>VLOOKUP(A775,Specifikation!A:E,5,0)/12</f>
        <v>0</v>
      </c>
    </row>
    <row r="776" spans="1:8">
      <c r="A776" s="285">
        <v>3993</v>
      </c>
      <c r="B776" s="165">
        <v>1</v>
      </c>
      <c r="C776" s="165"/>
      <c r="D776" s="165"/>
      <c r="E776" s="165"/>
      <c r="F776" s="165" t="s">
        <v>231</v>
      </c>
      <c r="G776" s="165">
        <v>201807</v>
      </c>
      <c r="H776" s="284">
        <f>VLOOKUP(A776,Specifikation!A:E,5,0)/12</f>
        <v>0</v>
      </c>
    </row>
    <row r="777" spans="1:8">
      <c r="A777" s="285">
        <v>3993</v>
      </c>
      <c r="B777" s="165">
        <v>1</v>
      </c>
      <c r="C777" s="165"/>
      <c r="D777" s="165"/>
      <c r="E777" s="165"/>
      <c r="F777" s="165" t="s">
        <v>231</v>
      </c>
      <c r="G777" s="165">
        <v>201808</v>
      </c>
      <c r="H777" s="284">
        <f>VLOOKUP(A777,Specifikation!A:E,5,0)/12</f>
        <v>0</v>
      </c>
    </row>
    <row r="778" spans="1:8">
      <c r="A778" s="285">
        <v>3993</v>
      </c>
      <c r="B778" s="165">
        <v>1</v>
      </c>
      <c r="C778" s="165"/>
      <c r="D778" s="165"/>
      <c r="E778" s="165"/>
      <c r="F778" s="165" t="s">
        <v>231</v>
      </c>
      <c r="G778" s="165">
        <v>201809</v>
      </c>
      <c r="H778" s="284">
        <f>VLOOKUP(A778,Specifikation!A:E,5,0)/12</f>
        <v>0</v>
      </c>
    </row>
    <row r="779" spans="1:8">
      <c r="A779" s="285">
        <v>3993</v>
      </c>
      <c r="B779" s="165">
        <v>1</v>
      </c>
      <c r="C779" s="165"/>
      <c r="D779" s="165"/>
      <c r="E779" s="165"/>
      <c r="F779" s="165" t="s">
        <v>231</v>
      </c>
      <c r="G779" s="165">
        <v>201810</v>
      </c>
      <c r="H779" s="284">
        <f>VLOOKUP(A779,Specifikation!A:E,5,0)/12</f>
        <v>0</v>
      </c>
    </row>
    <row r="780" spans="1:8">
      <c r="A780" s="285">
        <v>3993</v>
      </c>
      <c r="B780" s="165">
        <v>1</v>
      </c>
      <c r="C780" s="165"/>
      <c r="D780" s="165"/>
      <c r="E780" s="165"/>
      <c r="F780" s="165" t="s">
        <v>231</v>
      </c>
      <c r="G780" s="165">
        <v>201811</v>
      </c>
      <c r="H780" s="284">
        <f>VLOOKUP(A780,Specifikation!A:E,5,0)/12</f>
        <v>0</v>
      </c>
    </row>
    <row r="781" spans="1:8">
      <c r="A781" s="285">
        <v>3993</v>
      </c>
      <c r="B781" s="165">
        <v>1</v>
      </c>
      <c r="C781" s="165"/>
      <c r="D781" s="165"/>
      <c r="E781" s="165"/>
      <c r="F781" s="165" t="s">
        <v>231</v>
      </c>
      <c r="G781" s="165">
        <v>201812</v>
      </c>
      <c r="H781" s="284">
        <f>VLOOKUP(A781,Specifikation!A:E,5,0)/12</f>
        <v>0</v>
      </c>
    </row>
    <row r="782" spans="1:8">
      <c r="A782" s="285">
        <v>4011</v>
      </c>
      <c r="B782" s="165">
        <v>1</v>
      </c>
      <c r="C782" s="165"/>
      <c r="D782" s="165"/>
      <c r="E782" s="165"/>
      <c r="F782" s="165" t="s">
        <v>231</v>
      </c>
      <c r="G782" s="165">
        <v>201801</v>
      </c>
      <c r="H782" s="284">
        <f>VLOOKUP(A782,Specifikation!A:E,5,0)/12</f>
        <v>0</v>
      </c>
    </row>
    <row r="783" spans="1:8">
      <c r="A783" s="285">
        <v>4011</v>
      </c>
      <c r="B783" s="165">
        <v>1</v>
      </c>
      <c r="C783" s="165"/>
      <c r="D783" s="165"/>
      <c r="E783" s="165"/>
      <c r="F783" s="165" t="s">
        <v>231</v>
      </c>
      <c r="G783" s="165">
        <v>201802</v>
      </c>
      <c r="H783" s="284">
        <f>VLOOKUP(A783,Specifikation!A:E,5,0)/12</f>
        <v>0</v>
      </c>
    </row>
    <row r="784" spans="1:8">
      <c r="A784" s="285">
        <v>4011</v>
      </c>
      <c r="B784" s="165">
        <v>1</v>
      </c>
      <c r="C784" s="165"/>
      <c r="D784" s="165"/>
      <c r="E784" s="165"/>
      <c r="F784" s="165" t="s">
        <v>231</v>
      </c>
      <c r="G784" s="165">
        <v>201803</v>
      </c>
      <c r="H784" s="284">
        <f>VLOOKUP(A784,Specifikation!A:E,5,0)/12</f>
        <v>0</v>
      </c>
    </row>
    <row r="785" spans="1:8">
      <c r="A785" s="285">
        <v>4011</v>
      </c>
      <c r="B785" s="165">
        <v>1</v>
      </c>
      <c r="C785" s="165"/>
      <c r="D785" s="165"/>
      <c r="E785" s="165"/>
      <c r="F785" s="165" t="s">
        <v>231</v>
      </c>
      <c r="G785" s="165">
        <v>201804</v>
      </c>
      <c r="H785" s="284">
        <f>VLOOKUP(A785,Specifikation!A:E,5,0)/12</f>
        <v>0</v>
      </c>
    </row>
    <row r="786" spans="1:8">
      <c r="A786" s="285">
        <v>4011</v>
      </c>
      <c r="B786" s="165">
        <v>1</v>
      </c>
      <c r="C786" s="165"/>
      <c r="D786" s="165"/>
      <c r="E786" s="165"/>
      <c r="F786" s="165" t="s">
        <v>231</v>
      </c>
      <c r="G786" s="165">
        <v>201805</v>
      </c>
      <c r="H786" s="284">
        <f>VLOOKUP(A786,Specifikation!A:E,5,0)/12</f>
        <v>0</v>
      </c>
    </row>
    <row r="787" spans="1:8">
      <c r="A787" s="285">
        <v>4011</v>
      </c>
      <c r="B787" s="165">
        <v>1</v>
      </c>
      <c r="C787" s="165"/>
      <c r="D787" s="165"/>
      <c r="E787" s="165"/>
      <c r="F787" s="165" t="s">
        <v>231</v>
      </c>
      <c r="G787" s="165">
        <v>201806</v>
      </c>
      <c r="H787" s="284">
        <f>VLOOKUP(A787,Specifikation!A:E,5,0)/12</f>
        <v>0</v>
      </c>
    </row>
    <row r="788" spans="1:8">
      <c r="A788" s="285">
        <v>4011</v>
      </c>
      <c r="B788" s="165">
        <v>1</v>
      </c>
      <c r="C788" s="165"/>
      <c r="D788" s="165"/>
      <c r="E788" s="165"/>
      <c r="F788" s="165" t="s">
        <v>231</v>
      </c>
      <c r="G788" s="165">
        <v>201807</v>
      </c>
      <c r="H788" s="284">
        <f>VLOOKUP(A788,Specifikation!A:E,5,0)/12</f>
        <v>0</v>
      </c>
    </row>
    <row r="789" spans="1:8">
      <c r="A789" s="285">
        <v>4011</v>
      </c>
      <c r="B789" s="165">
        <v>1</v>
      </c>
      <c r="C789" s="165"/>
      <c r="D789" s="165"/>
      <c r="E789" s="165"/>
      <c r="F789" s="165" t="s">
        <v>231</v>
      </c>
      <c r="G789" s="165">
        <v>201808</v>
      </c>
      <c r="H789" s="284">
        <f>VLOOKUP(A789,Specifikation!A:E,5,0)/12</f>
        <v>0</v>
      </c>
    </row>
    <row r="790" spans="1:8">
      <c r="A790" s="285">
        <v>4011</v>
      </c>
      <c r="B790" s="165">
        <v>1</v>
      </c>
      <c r="C790" s="165"/>
      <c r="D790" s="165"/>
      <c r="E790" s="165"/>
      <c r="F790" s="165" t="s">
        <v>231</v>
      </c>
      <c r="G790" s="165">
        <v>201809</v>
      </c>
      <c r="H790" s="284">
        <f>VLOOKUP(A790,Specifikation!A:E,5,0)/12</f>
        <v>0</v>
      </c>
    </row>
    <row r="791" spans="1:8">
      <c r="A791" s="285">
        <v>4011</v>
      </c>
      <c r="B791" s="165">
        <v>1</v>
      </c>
      <c r="C791" s="165"/>
      <c r="D791" s="165"/>
      <c r="E791" s="165"/>
      <c r="F791" s="165" t="s">
        <v>231</v>
      </c>
      <c r="G791" s="165">
        <v>201810</v>
      </c>
      <c r="H791" s="284">
        <f>VLOOKUP(A791,Specifikation!A:E,5,0)/12</f>
        <v>0</v>
      </c>
    </row>
    <row r="792" spans="1:8">
      <c r="A792" s="285">
        <v>4011</v>
      </c>
      <c r="B792" s="165">
        <v>1</v>
      </c>
      <c r="C792" s="165"/>
      <c r="D792" s="165"/>
      <c r="E792" s="165"/>
      <c r="F792" s="165" t="s">
        <v>231</v>
      </c>
      <c r="G792" s="165">
        <v>201811</v>
      </c>
      <c r="H792" s="284">
        <f>VLOOKUP(A792,Specifikation!A:E,5,0)/12</f>
        <v>0</v>
      </c>
    </row>
    <row r="793" spans="1:8">
      <c r="A793" s="285">
        <v>4011</v>
      </c>
      <c r="B793" s="165">
        <v>1</v>
      </c>
      <c r="C793" s="165"/>
      <c r="D793" s="165"/>
      <c r="E793" s="165"/>
      <c r="F793" s="165" t="s">
        <v>231</v>
      </c>
      <c r="G793" s="165">
        <v>201812</v>
      </c>
      <c r="H793" s="284">
        <f>VLOOKUP(A793,Specifikation!A:E,5,0)/12</f>
        <v>0</v>
      </c>
    </row>
    <row r="794" spans="1:8">
      <c r="A794" s="285">
        <v>4012</v>
      </c>
      <c r="B794" s="165">
        <v>1</v>
      </c>
      <c r="C794" s="165"/>
      <c r="D794" s="165"/>
      <c r="E794" s="165"/>
      <c r="F794" s="165" t="s">
        <v>231</v>
      </c>
      <c r="G794" s="165">
        <v>201801</v>
      </c>
      <c r="H794" s="284">
        <f>VLOOKUP(A794,Specifikation!A:E,5,0)/12</f>
        <v>0</v>
      </c>
    </row>
    <row r="795" spans="1:8">
      <c r="A795" s="285">
        <v>4012</v>
      </c>
      <c r="B795" s="165">
        <v>1</v>
      </c>
      <c r="C795" s="165"/>
      <c r="D795" s="165"/>
      <c r="E795" s="165"/>
      <c r="F795" s="165" t="s">
        <v>231</v>
      </c>
      <c r="G795" s="165">
        <v>201802</v>
      </c>
      <c r="H795" s="284">
        <f>VLOOKUP(A795,Specifikation!A:E,5,0)/12</f>
        <v>0</v>
      </c>
    </row>
    <row r="796" spans="1:8">
      <c r="A796" s="285">
        <v>4012</v>
      </c>
      <c r="B796" s="165">
        <v>1</v>
      </c>
      <c r="C796" s="165"/>
      <c r="D796" s="165"/>
      <c r="E796" s="165"/>
      <c r="F796" s="165" t="s">
        <v>231</v>
      </c>
      <c r="G796" s="165">
        <v>201803</v>
      </c>
      <c r="H796" s="284">
        <f>VLOOKUP(A796,Specifikation!A:E,5,0)/12</f>
        <v>0</v>
      </c>
    </row>
    <row r="797" spans="1:8">
      <c r="A797" s="285">
        <v>4012</v>
      </c>
      <c r="B797" s="165">
        <v>1</v>
      </c>
      <c r="C797" s="165"/>
      <c r="D797" s="165"/>
      <c r="E797" s="165"/>
      <c r="F797" s="165" t="s">
        <v>231</v>
      </c>
      <c r="G797" s="165">
        <v>201804</v>
      </c>
      <c r="H797" s="284">
        <f>VLOOKUP(A797,Specifikation!A:E,5,0)/12</f>
        <v>0</v>
      </c>
    </row>
    <row r="798" spans="1:8">
      <c r="A798" s="285">
        <v>4012</v>
      </c>
      <c r="B798" s="165">
        <v>1</v>
      </c>
      <c r="C798" s="165"/>
      <c r="D798" s="165"/>
      <c r="E798" s="165"/>
      <c r="F798" s="165" t="s">
        <v>231</v>
      </c>
      <c r="G798" s="165">
        <v>201805</v>
      </c>
      <c r="H798" s="284">
        <f>VLOOKUP(A798,Specifikation!A:E,5,0)/12</f>
        <v>0</v>
      </c>
    </row>
    <row r="799" spans="1:8">
      <c r="A799" s="285">
        <v>4012</v>
      </c>
      <c r="B799" s="165">
        <v>1</v>
      </c>
      <c r="C799" s="165"/>
      <c r="D799" s="165"/>
      <c r="E799" s="165"/>
      <c r="F799" s="165" t="s">
        <v>231</v>
      </c>
      <c r="G799" s="165">
        <v>201806</v>
      </c>
      <c r="H799" s="284">
        <f>VLOOKUP(A799,Specifikation!A:E,5,0)/12</f>
        <v>0</v>
      </c>
    </row>
    <row r="800" spans="1:8">
      <c r="A800" s="285">
        <v>4012</v>
      </c>
      <c r="B800" s="165">
        <v>1</v>
      </c>
      <c r="C800" s="165"/>
      <c r="D800" s="165"/>
      <c r="E800" s="165"/>
      <c r="F800" s="165" t="s">
        <v>231</v>
      </c>
      <c r="G800" s="165">
        <v>201807</v>
      </c>
      <c r="H800" s="284">
        <f>VLOOKUP(A800,Specifikation!A:E,5,0)/12</f>
        <v>0</v>
      </c>
    </row>
    <row r="801" spans="1:8">
      <c r="A801" s="285">
        <v>4012</v>
      </c>
      <c r="B801" s="165">
        <v>1</v>
      </c>
      <c r="C801" s="165"/>
      <c r="D801" s="165"/>
      <c r="E801" s="165"/>
      <c r="F801" s="165" t="s">
        <v>231</v>
      </c>
      <c r="G801" s="165">
        <v>201808</v>
      </c>
      <c r="H801" s="284">
        <f>VLOOKUP(A801,Specifikation!A:E,5,0)/12</f>
        <v>0</v>
      </c>
    </row>
    <row r="802" spans="1:8">
      <c r="A802" s="285">
        <v>4012</v>
      </c>
      <c r="B802" s="165">
        <v>1</v>
      </c>
      <c r="C802" s="165"/>
      <c r="D802" s="165"/>
      <c r="E802" s="165"/>
      <c r="F802" s="165" t="s">
        <v>231</v>
      </c>
      <c r="G802" s="165">
        <v>201809</v>
      </c>
      <c r="H802" s="284">
        <f>VLOOKUP(A802,Specifikation!A:E,5,0)/12</f>
        <v>0</v>
      </c>
    </row>
    <row r="803" spans="1:8">
      <c r="A803" s="285">
        <v>4012</v>
      </c>
      <c r="B803" s="165">
        <v>1</v>
      </c>
      <c r="C803" s="165"/>
      <c r="D803" s="165"/>
      <c r="E803" s="165"/>
      <c r="F803" s="165" t="s">
        <v>231</v>
      </c>
      <c r="G803" s="165">
        <v>201810</v>
      </c>
      <c r="H803" s="284">
        <f>VLOOKUP(A803,Specifikation!A:E,5,0)/12</f>
        <v>0</v>
      </c>
    </row>
    <row r="804" spans="1:8">
      <c r="A804" s="285">
        <v>4012</v>
      </c>
      <c r="B804" s="165">
        <v>1</v>
      </c>
      <c r="C804" s="165"/>
      <c r="D804" s="165"/>
      <c r="E804" s="165"/>
      <c r="F804" s="165" t="s">
        <v>231</v>
      </c>
      <c r="G804" s="165">
        <v>201811</v>
      </c>
      <c r="H804" s="284">
        <f>VLOOKUP(A804,Specifikation!A:E,5,0)/12</f>
        <v>0</v>
      </c>
    </row>
    <row r="805" spans="1:8">
      <c r="A805" s="285">
        <v>4012</v>
      </c>
      <c r="B805" s="165">
        <v>1</v>
      </c>
      <c r="C805" s="165"/>
      <c r="D805" s="165"/>
      <c r="E805" s="165"/>
      <c r="F805" s="165" t="s">
        <v>231</v>
      </c>
      <c r="G805" s="165">
        <v>201812</v>
      </c>
      <c r="H805" s="284">
        <f>VLOOKUP(A805,Specifikation!A:E,5,0)/12</f>
        <v>0</v>
      </c>
    </row>
    <row r="806" spans="1:8">
      <c r="A806" s="285">
        <v>4013</v>
      </c>
      <c r="B806" s="165">
        <v>1</v>
      </c>
      <c r="C806" s="165"/>
      <c r="D806" s="165"/>
      <c r="E806" s="165"/>
      <c r="F806" s="165" t="s">
        <v>231</v>
      </c>
      <c r="G806" s="165">
        <v>201801</v>
      </c>
      <c r="H806" s="284">
        <f>VLOOKUP(A806,Specifikation!A:E,5,0)/12</f>
        <v>0</v>
      </c>
    </row>
    <row r="807" spans="1:8">
      <c r="A807" s="285">
        <v>4013</v>
      </c>
      <c r="B807" s="165">
        <v>1</v>
      </c>
      <c r="C807" s="165"/>
      <c r="D807" s="165"/>
      <c r="E807" s="165"/>
      <c r="F807" s="165" t="s">
        <v>231</v>
      </c>
      <c r="G807" s="165">
        <v>201802</v>
      </c>
      <c r="H807" s="284">
        <f>VLOOKUP(A807,Specifikation!A:E,5,0)/12</f>
        <v>0</v>
      </c>
    </row>
    <row r="808" spans="1:8">
      <c r="A808" s="285">
        <v>4013</v>
      </c>
      <c r="B808" s="165">
        <v>1</v>
      </c>
      <c r="C808" s="165"/>
      <c r="D808" s="165"/>
      <c r="E808" s="165"/>
      <c r="F808" s="165" t="s">
        <v>231</v>
      </c>
      <c r="G808" s="165">
        <v>201803</v>
      </c>
      <c r="H808" s="284">
        <f>VLOOKUP(A808,Specifikation!A:E,5,0)/12</f>
        <v>0</v>
      </c>
    </row>
    <row r="809" spans="1:8">
      <c r="A809" s="285">
        <v>4013</v>
      </c>
      <c r="B809" s="165">
        <v>1</v>
      </c>
      <c r="C809" s="165"/>
      <c r="D809" s="165"/>
      <c r="E809" s="165"/>
      <c r="F809" s="165" t="s">
        <v>231</v>
      </c>
      <c r="G809" s="165">
        <v>201804</v>
      </c>
      <c r="H809" s="284">
        <f>VLOOKUP(A809,Specifikation!A:E,5,0)/12</f>
        <v>0</v>
      </c>
    </row>
    <row r="810" spans="1:8">
      <c r="A810" s="285">
        <v>4013</v>
      </c>
      <c r="B810" s="165">
        <v>1</v>
      </c>
      <c r="C810" s="165"/>
      <c r="D810" s="165"/>
      <c r="E810" s="165"/>
      <c r="F810" s="165" t="s">
        <v>231</v>
      </c>
      <c r="G810" s="165">
        <v>201805</v>
      </c>
      <c r="H810" s="284">
        <f>VLOOKUP(A810,Specifikation!A:E,5,0)/12</f>
        <v>0</v>
      </c>
    </row>
    <row r="811" spans="1:8">
      <c r="A811" s="285">
        <v>4013</v>
      </c>
      <c r="B811" s="165">
        <v>1</v>
      </c>
      <c r="C811" s="165"/>
      <c r="D811" s="165"/>
      <c r="E811" s="165"/>
      <c r="F811" s="165" t="s">
        <v>231</v>
      </c>
      <c r="G811" s="165">
        <v>201806</v>
      </c>
      <c r="H811" s="284">
        <f>VLOOKUP(A811,Specifikation!A:E,5,0)/12</f>
        <v>0</v>
      </c>
    </row>
    <row r="812" spans="1:8">
      <c r="A812" s="285">
        <v>4013</v>
      </c>
      <c r="B812" s="165">
        <v>1</v>
      </c>
      <c r="C812" s="165"/>
      <c r="D812" s="165"/>
      <c r="E812" s="165"/>
      <c r="F812" s="165" t="s">
        <v>231</v>
      </c>
      <c r="G812" s="165">
        <v>201807</v>
      </c>
      <c r="H812" s="284">
        <f>VLOOKUP(A812,Specifikation!A:E,5,0)/12</f>
        <v>0</v>
      </c>
    </row>
    <row r="813" spans="1:8">
      <c r="A813" s="285">
        <v>4013</v>
      </c>
      <c r="B813" s="165">
        <v>1</v>
      </c>
      <c r="C813" s="165"/>
      <c r="D813" s="165"/>
      <c r="E813" s="165"/>
      <c r="F813" s="165" t="s">
        <v>231</v>
      </c>
      <c r="G813" s="165">
        <v>201808</v>
      </c>
      <c r="H813" s="284">
        <f>VLOOKUP(A813,Specifikation!A:E,5,0)/12</f>
        <v>0</v>
      </c>
    </row>
    <row r="814" spans="1:8">
      <c r="A814" s="285">
        <v>4013</v>
      </c>
      <c r="B814" s="165">
        <v>1</v>
      </c>
      <c r="C814" s="165"/>
      <c r="D814" s="165"/>
      <c r="E814" s="165"/>
      <c r="F814" s="165" t="s">
        <v>231</v>
      </c>
      <c r="G814" s="165">
        <v>201809</v>
      </c>
      <c r="H814" s="284">
        <f>VLOOKUP(A814,Specifikation!A:E,5,0)/12</f>
        <v>0</v>
      </c>
    </row>
    <row r="815" spans="1:8">
      <c r="A815" s="285">
        <v>4013</v>
      </c>
      <c r="B815" s="165">
        <v>1</v>
      </c>
      <c r="C815" s="165"/>
      <c r="D815" s="165"/>
      <c r="E815" s="165"/>
      <c r="F815" s="165" t="s">
        <v>231</v>
      </c>
      <c r="G815" s="165">
        <v>201810</v>
      </c>
      <c r="H815" s="284">
        <f>VLOOKUP(A815,Specifikation!A:E,5,0)/12</f>
        <v>0</v>
      </c>
    </row>
    <row r="816" spans="1:8">
      <c r="A816" s="285">
        <v>4013</v>
      </c>
      <c r="B816" s="165">
        <v>1</v>
      </c>
      <c r="C816" s="165"/>
      <c r="D816" s="165"/>
      <c r="E816" s="165"/>
      <c r="F816" s="165" t="s">
        <v>231</v>
      </c>
      <c r="G816" s="165">
        <v>201811</v>
      </c>
      <c r="H816" s="284">
        <f>VLOOKUP(A816,Specifikation!A:E,5,0)/12</f>
        <v>0</v>
      </c>
    </row>
    <row r="817" spans="1:8">
      <c r="A817" s="285">
        <v>4013</v>
      </c>
      <c r="B817" s="165">
        <v>1</v>
      </c>
      <c r="C817" s="165"/>
      <c r="D817" s="165"/>
      <c r="E817" s="165"/>
      <c r="F817" s="165" t="s">
        <v>231</v>
      </c>
      <c r="G817" s="165">
        <v>201812</v>
      </c>
      <c r="H817" s="284">
        <f>VLOOKUP(A817,Specifikation!A:E,5,0)/12</f>
        <v>0</v>
      </c>
    </row>
    <row r="818" spans="1:8">
      <c r="A818" s="285">
        <v>4014</v>
      </c>
      <c r="B818" s="165">
        <v>1</v>
      </c>
      <c r="C818" s="165"/>
      <c r="D818" s="165"/>
      <c r="E818" s="165"/>
      <c r="F818" s="165" t="s">
        <v>231</v>
      </c>
      <c r="G818" s="165">
        <v>201801</v>
      </c>
      <c r="H818" s="284">
        <f>VLOOKUP(A818,Specifikation!A:E,5,0)/12</f>
        <v>0</v>
      </c>
    </row>
    <row r="819" spans="1:8">
      <c r="A819" s="285">
        <v>4014</v>
      </c>
      <c r="B819" s="165">
        <v>1</v>
      </c>
      <c r="C819" s="165"/>
      <c r="D819" s="165"/>
      <c r="E819" s="165"/>
      <c r="F819" s="165" t="s">
        <v>231</v>
      </c>
      <c r="G819" s="165">
        <v>201802</v>
      </c>
      <c r="H819" s="284">
        <f>VLOOKUP(A819,Specifikation!A:E,5,0)/12</f>
        <v>0</v>
      </c>
    </row>
    <row r="820" spans="1:8">
      <c r="A820" s="285">
        <v>4014</v>
      </c>
      <c r="B820" s="165">
        <v>1</v>
      </c>
      <c r="C820" s="165"/>
      <c r="D820" s="165"/>
      <c r="E820" s="165"/>
      <c r="F820" s="165" t="s">
        <v>231</v>
      </c>
      <c r="G820" s="165">
        <v>201803</v>
      </c>
      <c r="H820" s="284">
        <f>VLOOKUP(A820,Specifikation!A:E,5,0)/12</f>
        <v>0</v>
      </c>
    </row>
    <row r="821" spans="1:8">
      <c r="A821" s="285">
        <v>4014</v>
      </c>
      <c r="B821" s="165">
        <v>1</v>
      </c>
      <c r="C821" s="165"/>
      <c r="D821" s="165"/>
      <c r="E821" s="165"/>
      <c r="F821" s="165" t="s">
        <v>231</v>
      </c>
      <c r="G821" s="165">
        <v>201804</v>
      </c>
      <c r="H821" s="284">
        <f>VLOOKUP(A821,Specifikation!A:E,5,0)/12</f>
        <v>0</v>
      </c>
    </row>
    <row r="822" spans="1:8">
      <c r="A822" s="285">
        <v>4014</v>
      </c>
      <c r="B822" s="165">
        <v>1</v>
      </c>
      <c r="C822" s="165"/>
      <c r="D822" s="165"/>
      <c r="E822" s="165"/>
      <c r="F822" s="165" t="s">
        <v>231</v>
      </c>
      <c r="G822" s="165">
        <v>201805</v>
      </c>
      <c r="H822" s="284">
        <f>VLOOKUP(A822,Specifikation!A:E,5,0)/12</f>
        <v>0</v>
      </c>
    </row>
    <row r="823" spans="1:8">
      <c r="A823" s="285">
        <v>4014</v>
      </c>
      <c r="B823" s="165">
        <v>1</v>
      </c>
      <c r="C823" s="165"/>
      <c r="D823" s="165"/>
      <c r="E823" s="165"/>
      <c r="F823" s="165" t="s">
        <v>231</v>
      </c>
      <c r="G823" s="165">
        <v>201806</v>
      </c>
      <c r="H823" s="284">
        <f>VLOOKUP(A823,Specifikation!A:E,5,0)/12</f>
        <v>0</v>
      </c>
    </row>
    <row r="824" spans="1:8">
      <c r="A824" s="285">
        <v>4014</v>
      </c>
      <c r="B824" s="165">
        <v>1</v>
      </c>
      <c r="C824" s="165"/>
      <c r="D824" s="165"/>
      <c r="E824" s="165"/>
      <c r="F824" s="165" t="s">
        <v>231</v>
      </c>
      <c r="G824" s="165">
        <v>201807</v>
      </c>
      <c r="H824" s="284">
        <f>VLOOKUP(A824,Specifikation!A:E,5,0)/12</f>
        <v>0</v>
      </c>
    </row>
    <row r="825" spans="1:8">
      <c r="A825" s="285">
        <v>4014</v>
      </c>
      <c r="B825" s="165">
        <v>1</v>
      </c>
      <c r="C825" s="165"/>
      <c r="D825" s="165"/>
      <c r="E825" s="165"/>
      <c r="F825" s="165" t="s">
        <v>231</v>
      </c>
      <c r="G825" s="165">
        <v>201808</v>
      </c>
      <c r="H825" s="284">
        <f>VLOOKUP(A825,Specifikation!A:E,5,0)/12</f>
        <v>0</v>
      </c>
    </row>
    <row r="826" spans="1:8">
      <c r="A826" s="285">
        <v>4014</v>
      </c>
      <c r="B826" s="165">
        <v>1</v>
      </c>
      <c r="C826" s="165"/>
      <c r="D826" s="165"/>
      <c r="E826" s="165"/>
      <c r="F826" s="165" t="s">
        <v>231</v>
      </c>
      <c r="G826" s="165">
        <v>201809</v>
      </c>
      <c r="H826" s="284">
        <f>VLOOKUP(A826,Specifikation!A:E,5,0)/12</f>
        <v>0</v>
      </c>
    </row>
    <row r="827" spans="1:8">
      <c r="A827" s="285">
        <v>4014</v>
      </c>
      <c r="B827" s="165">
        <v>1</v>
      </c>
      <c r="C827" s="165"/>
      <c r="D827" s="165"/>
      <c r="E827" s="165"/>
      <c r="F827" s="165" t="s">
        <v>231</v>
      </c>
      <c r="G827" s="165">
        <v>201810</v>
      </c>
      <c r="H827" s="284">
        <f>VLOOKUP(A827,Specifikation!A:E,5,0)/12</f>
        <v>0</v>
      </c>
    </row>
    <row r="828" spans="1:8">
      <c r="A828" s="285">
        <v>4014</v>
      </c>
      <c r="B828" s="165">
        <v>1</v>
      </c>
      <c r="C828" s="165"/>
      <c r="D828" s="165"/>
      <c r="E828" s="165"/>
      <c r="F828" s="165" t="s">
        <v>231</v>
      </c>
      <c r="G828" s="165">
        <v>201811</v>
      </c>
      <c r="H828" s="284">
        <f>VLOOKUP(A828,Specifikation!A:E,5,0)/12</f>
        <v>0</v>
      </c>
    </row>
    <row r="829" spans="1:8">
      <c r="A829" s="285">
        <v>4014</v>
      </c>
      <c r="B829" s="165">
        <v>1</v>
      </c>
      <c r="C829" s="165"/>
      <c r="D829" s="165"/>
      <c r="E829" s="165"/>
      <c r="F829" s="165" t="s">
        <v>231</v>
      </c>
      <c r="G829" s="165">
        <v>201812</v>
      </c>
      <c r="H829" s="284">
        <f>VLOOKUP(A829,Specifikation!A:E,5,0)/12</f>
        <v>0</v>
      </c>
    </row>
    <row r="830" spans="1:8">
      <c r="A830" s="285">
        <v>4017</v>
      </c>
      <c r="B830" s="165">
        <v>1</v>
      </c>
      <c r="C830" s="165"/>
      <c r="D830" s="165"/>
      <c r="E830" s="165"/>
      <c r="F830" s="165" t="s">
        <v>231</v>
      </c>
      <c r="G830" s="165">
        <v>201801</v>
      </c>
      <c r="H830" s="284">
        <f>VLOOKUP(A830,Specifikation!A:E,5,0)/12</f>
        <v>0</v>
      </c>
    </row>
    <row r="831" spans="1:8">
      <c r="A831" s="285">
        <v>4017</v>
      </c>
      <c r="B831" s="165">
        <v>1</v>
      </c>
      <c r="C831" s="165"/>
      <c r="D831" s="165"/>
      <c r="E831" s="165"/>
      <c r="F831" s="165" t="s">
        <v>231</v>
      </c>
      <c r="G831" s="165">
        <v>201802</v>
      </c>
      <c r="H831" s="284">
        <f>VLOOKUP(A831,Specifikation!A:E,5,0)/12</f>
        <v>0</v>
      </c>
    </row>
    <row r="832" spans="1:8">
      <c r="A832" s="285">
        <v>4017</v>
      </c>
      <c r="B832" s="165">
        <v>1</v>
      </c>
      <c r="C832" s="165"/>
      <c r="D832" s="165"/>
      <c r="E832" s="165"/>
      <c r="F832" s="165" t="s">
        <v>231</v>
      </c>
      <c r="G832" s="165">
        <v>201803</v>
      </c>
      <c r="H832" s="284">
        <f>VLOOKUP(A832,Specifikation!A:E,5,0)/12</f>
        <v>0</v>
      </c>
    </row>
    <row r="833" spans="1:8">
      <c r="A833" s="285">
        <v>4017</v>
      </c>
      <c r="B833" s="165">
        <v>1</v>
      </c>
      <c r="C833" s="165"/>
      <c r="D833" s="165"/>
      <c r="E833" s="165"/>
      <c r="F833" s="165" t="s">
        <v>231</v>
      </c>
      <c r="G833" s="165">
        <v>201804</v>
      </c>
      <c r="H833" s="284">
        <f>VLOOKUP(A833,Specifikation!A:E,5,0)/12</f>
        <v>0</v>
      </c>
    </row>
    <row r="834" spans="1:8">
      <c r="A834" s="285">
        <v>4017</v>
      </c>
      <c r="B834" s="165">
        <v>1</v>
      </c>
      <c r="C834" s="165"/>
      <c r="D834" s="165"/>
      <c r="E834" s="165"/>
      <c r="F834" s="165" t="s">
        <v>231</v>
      </c>
      <c r="G834" s="165">
        <v>201805</v>
      </c>
      <c r="H834" s="284">
        <f>VLOOKUP(A834,Specifikation!A:E,5,0)/12</f>
        <v>0</v>
      </c>
    </row>
    <row r="835" spans="1:8">
      <c r="A835" s="285">
        <v>4017</v>
      </c>
      <c r="B835" s="165">
        <v>1</v>
      </c>
      <c r="C835" s="165"/>
      <c r="D835" s="165"/>
      <c r="E835" s="165"/>
      <c r="F835" s="165" t="s">
        <v>231</v>
      </c>
      <c r="G835" s="165">
        <v>201806</v>
      </c>
      <c r="H835" s="284">
        <f>VLOOKUP(A835,Specifikation!A:E,5,0)/12</f>
        <v>0</v>
      </c>
    </row>
    <row r="836" spans="1:8">
      <c r="A836" s="285">
        <v>4017</v>
      </c>
      <c r="B836" s="165">
        <v>1</v>
      </c>
      <c r="C836" s="165"/>
      <c r="D836" s="165"/>
      <c r="E836" s="165"/>
      <c r="F836" s="165" t="s">
        <v>231</v>
      </c>
      <c r="G836" s="165">
        <v>201807</v>
      </c>
      <c r="H836" s="284">
        <f>VLOOKUP(A836,Specifikation!A:E,5,0)/12</f>
        <v>0</v>
      </c>
    </row>
    <row r="837" spans="1:8">
      <c r="A837" s="285">
        <v>4017</v>
      </c>
      <c r="B837" s="165">
        <v>1</v>
      </c>
      <c r="C837" s="165"/>
      <c r="D837" s="165"/>
      <c r="E837" s="165"/>
      <c r="F837" s="165" t="s">
        <v>231</v>
      </c>
      <c r="G837" s="165">
        <v>201808</v>
      </c>
      <c r="H837" s="284">
        <f>VLOOKUP(A837,Specifikation!A:E,5,0)/12</f>
        <v>0</v>
      </c>
    </row>
    <row r="838" spans="1:8">
      <c r="A838" s="285">
        <v>4017</v>
      </c>
      <c r="B838" s="165">
        <v>1</v>
      </c>
      <c r="C838" s="165"/>
      <c r="D838" s="165"/>
      <c r="E838" s="165"/>
      <c r="F838" s="165" t="s">
        <v>231</v>
      </c>
      <c r="G838" s="165">
        <v>201809</v>
      </c>
      <c r="H838" s="284">
        <f>VLOOKUP(A838,Specifikation!A:E,5,0)/12</f>
        <v>0</v>
      </c>
    </row>
    <row r="839" spans="1:8">
      <c r="A839" s="285">
        <v>4017</v>
      </c>
      <c r="B839" s="165">
        <v>1</v>
      </c>
      <c r="C839" s="165"/>
      <c r="D839" s="165"/>
      <c r="E839" s="165"/>
      <c r="F839" s="165" t="s">
        <v>231</v>
      </c>
      <c r="G839" s="165">
        <v>201810</v>
      </c>
      <c r="H839" s="284">
        <f>VLOOKUP(A839,Specifikation!A:E,5,0)/12</f>
        <v>0</v>
      </c>
    </row>
    <row r="840" spans="1:8">
      <c r="A840" s="285">
        <v>4017</v>
      </c>
      <c r="B840" s="165">
        <v>1</v>
      </c>
      <c r="C840" s="165"/>
      <c r="D840" s="165"/>
      <c r="E840" s="165"/>
      <c r="F840" s="165" t="s">
        <v>231</v>
      </c>
      <c r="G840" s="165">
        <v>201811</v>
      </c>
      <c r="H840" s="284">
        <f>VLOOKUP(A840,Specifikation!A:E,5,0)/12</f>
        <v>0</v>
      </c>
    </row>
    <row r="841" spans="1:8">
      <c r="A841" s="285">
        <v>4017</v>
      </c>
      <c r="B841" s="165">
        <v>1</v>
      </c>
      <c r="C841" s="165"/>
      <c r="D841" s="165"/>
      <c r="E841" s="165"/>
      <c r="F841" s="165" t="s">
        <v>231</v>
      </c>
      <c r="G841" s="165">
        <v>201812</v>
      </c>
      <c r="H841" s="284">
        <f>VLOOKUP(A841,Specifikation!A:E,5,0)/12</f>
        <v>0</v>
      </c>
    </row>
    <row r="842" spans="1:8">
      <c r="A842" s="285">
        <v>4019</v>
      </c>
      <c r="B842" s="165">
        <v>1</v>
      </c>
      <c r="C842" s="165"/>
      <c r="D842" s="165"/>
      <c r="E842" s="165"/>
      <c r="F842" s="165" t="s">
        <v>231</v>
      </c>
      <c r="G842" s="165">
        <v>201801</v>
      </c>
      <c r="H842" s="284">
        <f>VLOOKUP(A842,Specifikation!A:E,5,0)/12</f>
        <v>0</v>
      </c>
    </row>
    <row r="843" spans="1:8">
      <c r="A843" s="285">
        <v>4019</v>
      </c>
      <c r="B843" s="165">
        <v>1</v>
      </c>
      <c r="C843" s="165"/>
      <c r="D843" s="165"/>
      <c r="E843" s="165"/>
      <c r="F843" s="165" t="s">
        <v>231</v>
      </c>
      <c r="G843" s="165">
        <v>201802</v>
      </c>
      <c r="H843" s="284">
        <f>VLOOKUP(A843,Specifikation!A:E,5,0)/12</f>
        <v>0</v>
      </c>
    </row>
    <row r="844" spans="1:8">
      <c r="A844" s="285">
        <v>4019</v>
      </c>
      <c r="B844" s="165">
        <v>1</v>
      </c>
      <c r="C844" s="165"/>
      <c r="D844" s="165"/>
      <c r="E844" s="165"/>
      <c r="F844" s="165" t="s">
        <v>231</v>
      </c>
      <c r="G844" s="165">
        <v>201803</v>
      </c>
      <c r="H844" s="284">
        <f>VLOOKUP(A844,Specifikation!A:E,5,0)/12</f>
        <v>0</v>
      </c>
    </row>
    <row r="845" spans="1:8">
      <c r="A845" s="285">
        <v>4019</v>
      </c>
      <c r="B845" s="165">
        <v>1</v>
      </c>
      <c r="C845" s="165"/>
      <c r="D845" s="165"/>
      <c r="E845" s="165"/>
      <c r="F845" s="165" t="s">
        <v>231</v>
      </c>
      <c r="G845" s="165">
        <v>201804</v>
      </c>
      <c r="H845" s="284">
        <f>VLOOKUP(A845,Specifikation!A:E,5,0)/12</f>
        <v>0</v>
      </c>
    </row>
    <row r="846" spans="1:8">
      <c r="A846" s="285">
        <v>4019</v>
      </c>
      <c r="B846" s="165">
        <v>1</v>
      </c>
      <c r="C846" s="165"/>
      <c r="D846" s="165"/>
      <c r="E846" s="165"/>
      <c r="F846" s="165" t="s">
        <v>231</v>
      </c>
      <c r="G846" s="165">
        <v>201805</v>
      </c>
      <c r="H846" s="284">
        <f>VLOOKUP(A846,Specifikation!A:E,5,0)/12</f>
        <v>0</v>
      </c>
    </row>
    <row r="847" spans="1:8">
      <c r="A847" s="285">
        <v>4019</v>
      </c>
      <c r="B847" s="165">
        <v>1</v>
      </c>
      <c r="C847" s="165"/>
      <c r="D847" s="165"/>
      <c r="E847" s="165"/>
      <c r="F847" s="165" t="s">
        <v>231</v>
      </c>
      <c r="G847" s="165">
        <v>201806</v>
      </c>
      <c r="H847" s="284">
        <f>VLOOKUP(A847,Specifikation!A:E,5,0)/12</f>
        <v>0</v>
      </c>
    </row>
    <row r="848" spans="1:8">
      <c r="A848" s="285">
        <v>4019</v>
      </c>
      <c r="B848" s="165">
        <v>1</v>
      </c>
      <c r="C848" s="165"/>
      <c r="D848" s="165"/>
      <c r="E848" s="165"/>
      <c r="F848" s="165" t="s">
        <v>231</v>
      </c>
      <c r="G848" s="165">
        <v>201807</v>
      </c>
      <c r="H848" s="284">
        <f>VLOOKUP(A848,Specifikation!A:E,5,0)/12</f>
        <v>0</v>
      </c>
    </row>
    <row r="849" spans="1:8">
      <c r="A849" s="285">
        <v>4019</v>
      </c>
      <c r="B849" s="165">
        <v>1</v>
      </c>
      <c r="C849" s="165"/>
      <c r="D849" s="165"/>
      <c r="E849" s="165"/>
      <c r="F849" s="165" t="s">
        <v>231</v>
      </c>
      <c r="G849" s="165">
        <v>201808</v>
      </c>
      <c r="H849" s="284">
        <f>VLOOKUP(A849,Specifikation!A:E,5,0)/12</f>
        <v>0</v>
      </c>
    </row>
    <row r="850" spans="1:8">
      <c r="A850" s="285">
        <v>4019</v>
      </c>
      <c r="B850" s="165">
        <v>1</v>
      </c>
      <c r="C850" s="165"/>
      <c r="D850" s="165"/>
      <c r="E850" s="165"/>
      <c r="F850" s="165" t="s">
        <v>231</v>
      </c>
      <c r="G850" s="165">
        <v>201809</v>
      </c>
      <c r="H850" s="284">
        <f>VLOOKUP(A850,Specifikation!A:E,5,0)/12</f>
        <v>0</v>
      </c>
    </row>
    <row r="851" spans="1:8">
      <c r="A851" s="285">
        <v>4019</v>
      </c>
      <c r="B851" s="165">
        <v>1</v>
      </c>
      <c r="C851" s="165"/>
      <c r="D851" s="165"/>
      <c r="E851" s="165"/>
      <c r="F851" s="165" t="s">
        <v>231</v>
      </c>
      <c r="G851" s="165">
        <v>201810</v>
      </c>
      <c r="H851" s="284">
        <f>VLOOKUP(A851,Specifikation!A:E,5,0)/12</f>
        <v>0</v>
      </c>
    </row>
    <row r="852" spans="1:8">
      <c r="A852" s="285">
        <v>4019</v>
      </c>
      <c r="B852" s="165">
        <v>1</v>
      </c>
      <c r="C852" s="165"/>
      <c r="D852" s="165"/>
      <c r="E852" s="165"/>
      <c r="F852" s="165" t="s">
        <v>231</v>
      </c>
      <c r="G852" s="165">
        <v>201811</v>
      </c>
      <c r="H852" s="284">
        <f>VLOOKUP(A852,Specifikation!A:E,5,0)/12</f>
        <v>0</v>
      </c>
    </row>
    <row r="853" spans="1:8">
      <c r="A853" s="285">
        <v>4019</v>
      </c>
      <c r="B853" s="165">
        <v>1</v>
      </c>
      <c r="C853" s="165"/>
      <c r="D853" s="165"/>
      <c r="E853" s="165"/>
      <c r="F853" s="165" t="s">
        <v>231</v>
      </c>
      <c r="G853" s="165">
        <v>201812</v>
      </c>
      <c r="H853" s="284">
        <f>VLOOKUP(A853,Specifikation!A:E,5,0)/12</f>
        <v>0</v>
      </c>
    </row>
    <row r="854" spans="1:8">
      <c r="A854" s="285">
        <v>4020</v>
      </c>
      <c r="B854" s="165">
        <v>1</v>
      </c>
      <c r="C854" s="165"/>
      <c r="D854" s="165"/>
      <c r="E854" s="165"/>
      <c r="F854" s="165" t="s">
        <v>231</v>
      </c>
      <c r="G854" s="165">
        <v>201801</v>
      </c>
      <c r="H854" s="284">
        <f>VLOOKUP(A854,Specifikation!A:E,5,0)/12</f>
        <v>0</v>
      </c>
    </row>
    <row r="855" spans="1:8">
      <c r="A855" s="285">
        <v>4020</v>
      </c>
      <c r="B855" s="165">
        <v>1</v>
      </c>
      <c r="C855" s="165"/>
      <c r="D855" s="165"/>
      <c r="E855" s="165"/>
      <c r="F855" s="165" t="s">
        <v>231</v>
      </c>
      <c r="G855" s="165">
        <v>201802</v>
      </c>
      <c r="H855" s="284">
        <f>VLOOKUP(A855,Specifikation!A:E,5,0)/12</f>
        <v>0</v>
      </c>
    </row>
    <row r="856" spans="1:8">
      <c r="A856" s="285">
        <v>4020</v>
      </c>
      <c r="B856" s="165">
        <v>1</v>
      </c>
      <c r="C856" s="165"/>
      <c r="D856" s="165"/>
      <c r="E856" s="165"/>
      <c r="F856" s="165" t="s">
        <v>231</v>
      </c>
      <c r="G856" s="165">
        <v>201803</v>
      </c>
      <c r="H856" s="284">
        <f>VLOOKUP(A856,Specifikation!A:E,5,0)/12</f>
        <v>0</v>
      </c>
    </row>
    <row r="857" spans="1:8">
      <c r="A857" s="285">
        <v>4020</v>
      </c>
      <c r="B857" s="165">
        <v>1</v>
      </c>
      <c r="C857" s="165"/>
      <c r="D857" s="165"/>
      <c r="E857" s="165"/>
      <c r="F857" s="165" t="s">
        <v>231</v>
      </c>
      <c r="G857" s="165">
        <v>201804</v>
      </c>
      <c r="H857" s="284">
        <f>VLOOKUP(A857,Specifikation!A:E,5,0)/12</f>
        <v>0</v>
      </c>
    </row>
    <row r="858" spans="1:8">
      <c r="A858" s="285">
        <v>4020</v>
      </c>
      <c r="B858" s="165">
        <v>1</v>
      </c>
      <c r="C858" s="165"/>
      <c r="D858" s="165"/>
      <c r="E858" s="165"/>
      <c r="F858" s="165" t="s">
        <v>231</v>
      </c>
      <c r="G858" s="165">
        <v>201805</v>
      </c>
      <c r="H858" s="284">
        <f>VLOOKUP(A858,Specifikation!A:E,5,0)/12</f>
        <v>0</v>
      </c>
    </row>
    <row r="859" spans="1:8">
      <c r="A859" s="285">
        <v>4020</v>
      </c>
      <c r="B859" s="165">
        <v>1</v>
      </c>
      <c r="C859" s="165"/>
      <c r="D859" s="165"/>
      <c r="E859" s="165"/>
      <c r="F859" s="165" t="s">
        <v>231</v>
      </c>
      <c r="G859" s="165">
        <v>201806</v>
      </c>
      <c r="H859" s="284">
        <f>VLOOKUP(A859,Specifikation!A:E,5,0)/12</f>
        <v>0</v>
      </c>
    </row>
    <row r="860" spans="1:8">
      <c r="A860" s="285">
        <v>4020</v>
      </c>
      <c r="B860" s="165">
        <v>1</v>
      </c>
      <c r="C860" s="165"/>
      <c r="D860" s="165"/>
      <c r="E860" s="165"/>
      <c r="F860" s="165" t="s">
        <v>231</v>
      </c>
      <c r="G860" s="165">
        <v>201807</v>
      </c>
      <c r="H860" s="284">
        <f>VLOOKUP(A860,Specifikation!A:E,5,0)/12</f>
        <v>0</v>
      </c>
    </row>
    <row r="861" spans="1:8">
      <c r="A861" s="285">
        <v>4020</v>
      </c>
      <c r="B861" s="165">
        <v>1</v>
      </c>
      <c r="C861" s="165"/>
      <c r="D861" s="165"/>
      <c r="E861" s="165"/>
      <c r="F861" s="165" t="s">
        <v>231</v>
      </c>
      <c r="G861" s="165">
        <v>201808</v>
      </c>
      <c r="H861" s="284">
        <f>VLOOKUP(A861,Specifikation!A:E,5,0)/12</f>
        <v>0</v>
      </c>
    </row>
    <row r="862" spans="1:8">
      <c r="A862" s="285">
        <v>4020</v>
      </c>
      <c r="B862" s="165">
        <v>1</v>
      </c>
      <c r="C862" s="165"/>
      <c r="D862" s="165"/>
      <c r="E862" s="165"/>
      <c r="F862" s="165" t="s">
        <v>231</v>
      </c>
      <c r="G862" s="165">
        <v>201809</v>
      </c>
      <c r="H862" s="284">
        <f>VLOOKUP(A862,Specifikation!A:E,5,0)/12</f>
        <v>0</v>
      </c>
    </row>
    <row r="863" spans="1:8">
      <c r="A863" s="285">
        <v>4020</v>
      </c>
      <c r="B863" s="165">
        <v>1</v>
      </c>
      <c r="C863" s="165"/>
      <c r="D863" s="165"/>
      <c r="E863" s="165"/>
      <c r="F863" s="165" t="s">
        <v>231</v>
      </c>
      <c r="G863" s="165">
        <v>201810</v>
      </c>
      <c r="H863" s="284">
        <f>VLOOKUP(A863,Specifikation!A:E,5,0)/12</f>
        <v>0</v>
      </c>
    </row>
    <row r="864" spans="1:8">
      <c r="A864" s="285">
        <v>4020</v>
      </c>
      <c r="B864" s="165">
        <v>1</v>
      </c>
      <c r="C864" s="165"/>
      <c r="D864" s="165"/>
      <c r="E864" s="165"/>
      <c r="F864" s="165" t="s">
        <v>231</v>
      </c>
      <c r="G864" s="165">
        <v>201811</v>
      </c>
      <c r="H864" s="284">
        <f>VLOOKUP(A864,Specifikation!A:E,5,0)/12</f>
        <v>0</v>
      </c>
    </row>
    <row r="865" spans="1:8">
      <c r="A865" s="285">
        <v>4020</v>
      </c>
      <c r="B865" s="165">
        <v>1</v>
      </c>
      <c r="C865" s="165"/>
      <c r="D865" s="165"/>
      <c r="E865" s="165"/>
      <c r="F865" s="165" t="s">
        <v>231</v>
      </c>
      <c r="G865" s="165">
        <v>201812</v>
      </c>
      <c r="H865" s="284">
        <f>VLOOKUP(A865,Specifikation!A:E,5,0)/12</f>
        <v>0</v>
      </c>
    </row>
    <row r="866" spans="1:8">
      <c r="A866" s="285">
        <v>4021</v>
      </c>
      <c r="B866" s="165">
        <v>1</v>
      </c>
      <c r="C866" s="165"/>
      <c r="D866" s="165"/>
      <c r="E866" s="165"/>
      <c r="F866" s="165" t="s">
        <v>231</v>
      </c>
      <c r="G866" s="165">
        <v>201801</v>
      </c>
      <c r="H866" s="284">
        <f>VLOOKUP(A866,Specifikation!A:E,5,0)/12</f>
        <v>0</v>
      </c>
    </row>
    <row r="867" spans="1:8">
      <c r="A867" s="285">
        <v>4021</v>
      </c>
      <c r="B867" s="165">
        <v>1</v>
      </c>
      <c r="C867" s="165"/>
      <c r="D867" s="165"/>
      <c r="E867" s="165"/>
      <c r="F867" s="165" t="s">
        <v>231</v>
      </c>
      <c r="G867" s="165">
        <v>201802</v>
      </c>
      <c r="H867" s="284">
        <f>VLOOKUP(A867,Specifikation!A:E,5,0)/12</f>
        <v>0</v>
      </c>
    </row>
    <row r="868" spans="1:8">
      <c r="A868" s="285">
        <v>4021</v>
      </c>
      <c r="B868" s="165">
        <v>1</v>
      </c>
      <c r="C868" s="165"/>
      <c r="D868" s="165"/>
      <c r="E868" s="165"/>
      <c r="F868" s="165" t="s">
        <v>231</v>
      </c>
      <c r="G868" s="165">
        <v>201803</v>
      </c>
      <c r="H868" s="284">
        <f>VLOOKUP(A868,Specifikation!A:E,5,0)/12</f>
        <v>0</v>
      </c>
    </row>
    <row r="869" spans="1:8">
      <c r="A869" s="285">
        <v>4021</v>
      </c>
      <c r="B869" s="165">
        <v>1</v>
      </c>
      <c r="C869" s="165"/>
      <c r="D869" s="165"/>
      <c r="E869" s="165"/>
      <c r="F869" s="165" t="s">
        <v>231</v>
      </c>
      <c r="G869" s="165">
        <v>201804</v>
      </c>
      <c r="H869" s="284">
        <f>VLOOKUP(A869,Specifikation!A:E,5,0)/12</f>
        <v>0</v>
      </c>
    </row>
    <row r="870" spans="1:8">
      <c r="A870" s="285">
        <v>4021</v>
      </c>
      <c r="B870" s="165">
        <v>1</v>
      </c>
      <c r="C870" s="165"/>
      <c r="D870" s="165"/>
      <c r="E870" s="165"/>
      <c r="F870" s="165" t="s">
        <v>231</v>
      </c>
      <c r="G870" s="165">
        <v>201805</v>
      </c>
      <c r="H870" s="284">
        <f>VLOOKUP(A870,Specifikation!A:E,5,0)/12</f>
        <v>0</v>
      </c>
    </row>
    <row r="871" spans="1:8">
      <c r="A871" s="285">
        <v>4021</v>
      </c>
      <c r="B871" s="165">
        <v>1</v>
      </c>
      <c r="C871" s="165"/>
      <c r="D871" s="165"/>
      <c r="E871" s="165"/>
      <c r="F871" s="165" t="s">
        <v>231</v>
      </c>
      <c r="G871" s="165">
        <v>201806</v>
      </c>
      <c r="H871" s="284">
        <f>VLOOKUP(A871,Specifikation!A:E,5,0)/12</f>
        <v>0</v>
      </c>
    </row>
    <row r="872" spans="1:8">
      <c r="A872" s="285">
        <v>4021</v>
      </c>
      <c r="B872" s="165">
        <v>1</v>
      </c>
      <c r="C872" s="165"/>
      <c r="D872" s="165"/>
      <c r="E872" s="165"/>
      <c r="F872" s="165" t="s">
        <v>231</v>
      </c>
      <c r="G872" s="165">
        <v>201807</v>
      </c>
      <c r="H872" s="284">
        <f>VLOOKUP(A872,Specifikation!A:E,5,0)/12</f>
        <v>0</v>
      </c>
    </row>
    <row r="873" spans="1:8">
      <c r="A873" s="285">
        <v>4021</v>
      </c>
      <c r="B873" s="165">
        <v>1</v>
      </c>
      <c r="C873" s="165"/>
      <c r="D873" s="165"/>
      <c r="E873" s="165"/>
      <c r="F873" s="165" t="s">
        <v>231</v>
      </c>
      <c r="G873" s="165">
        <v>201808</v>
      </c>
      <c r="H873" s="284">
        <f>VLOOKUP(A873,Specifikation!A:E,5,0)/12</f>
        <v>0</v>
      </c>
    </row>
    <row r="874" spans="1:8">
      <c r="A874" s="285">
        <v>4021</v>
      </c>
      <c r="B874" s="165">
        <v>1</v>
      </c>
      <c r="C874" s="165"/>
      <c r="D874" s="165"/>
      <c r="E874" s="165"/>
      <c r="F874" s="165" t="s">
        <v>231</v>
      </c>
      <c r="G874" s="165">
        <v>201809</v>
      </c>
      <c r="H874" s="284">
        <f>VLOOKUP(A874,Specifikation!A:E,5,0)/12</f>
        <v>0</v>
      </c>
    </row>
    <row r="875" spans="1:8">
      <c r="A875" s="285">
        <v>4021</v>
      </c>
      <c r="B875" s="165">
        <v>1</v>
      </c>
      <c r="C875" s="165"/>
      <c r="D875" s="165"/>
      <c r="E875" s="165"/>
      <c r="F875" s="165" t="s">
        <v>231</v>
      </c>
      <c r="G875" s="165">
        <v>201810</v>
      </c>
      <c r="H875" s="284">
        <f>VLOOKUP(A875,Specifikation!A:E,5,0)/12</f>
        <v>0</v>
      </c>
    </row>
    <row r="876" spans="1:8">
      <c r="A876" s="285">
        <v>4021</v>
      </c>
      <c r="B876" s="165">
        <v>1</v>
      </c>
      <c r="C876" s="165"/>
      <c r="D876" s="165"/>
      <c r="E876" s="165"/>
      <c r="F876" s="165" t="s">
        <v>231</v>
      </c>
      <c r="G876" s="165">
        <v>201811</v>
      </c>
      <c r="H876" s="284">
        <f>VLOOKUP(A876,Specifikation!A:E,5,0)/12</f>
        <v>0</v>
      </c>
    </row>
    <row r="877" spans="1:8">
      <c r="A877" s="285">
        <v>4021</v>
      </c>
      <c r="B877" s="165">
        <v>1</v>
      </c>
      <c r="C877" s="165"/>
      <c r="D877" s="165"/>
      <c r="E877" s="165"/>
      <c r="F877" s="165" t="s">
        <v>231</v>
      </c>
      <c r="G877" s="165">
        <v>201812</v>
      </c>
      <c r="H877" s="284">
        <f>VLOOKUP(A877,Specifikation!A:E,5,0)/12</f>
        <v>0</v>
      </c>
    </row>
    <row r="878" spans="1:8">
      <c r="A878" s="285">
        <v>4030</v>
      </c>
      <c r="B878" s="165">
        <v>1</v>
      </c>
      <c r="C878" s="165"/>
      <c r="D878" s="165"/>
      <c r="E878" s="165"/>
      <c r="F878" s="165" t="s">
        <v>231</v>
      </c>
      <c r="G878" s="165">
        <v>201801</v>
      </c>
      <c r="H878" s="284">
        <f>VLOOKUP(A878,Specifikation!A:E,5,0)/12</f>
        <v>0</v>
      </c>
    </row>
    <row r="879" spans="1:8">
      <c r="A879" s="285">
        <v>4030</v>
      </c>
      <c r="B879" s="165">
        <v>1</v>
      </c>
      <c r="C879" s="165"/>
      <c r="D879" s="165"/>
      <c r="E879" s="165"/>
      <c r="F879" s="165" t="s">
        <v>231</v>
      </c>
      <c r="G879" s="165">
        <v>201802</v>
      </c>
      <c r="H879" s="284">
        <f>VLOOKUP(A879,Specifikation!A:E,5,0)/12</f>
        <v>0</v>
      </c>
    </row>
    <row r="880" spans="1:8">
      <c r="A880" s="285">
        <v>4030</v>
      </c>
      <c r="B880" s="165">
        <v>1</v>
      </c>
      <c r="C880" s="165"/>
      <c r="D880" s="165"/>
      <c r="E880" s="165"/>
      <c r="F880" s="165" t="s">
        <v>231</v>
      </c>
      <c r="G880" s="165">
        <v>201803</v>
      </c>
      <c r="H880" s="284">
        <f>VLOOKUP(A880,Specifikation!A:E,5,0)/12</f>
        <v>0</v>
      </c>
    </row>
    <row r="881" spans="1:8">
      <c r="A881" s="285">
        <v>4030</v>
      </c>
      <c r="B881" s="165">
        <v>1</v>
      </c>
      <c r="C881" s="165"/>
      <c r="D881" s="165"/>
      <c r="E881" s="165"/>
      <c r="F881" s="165" t="s">
        <v>231</v>
      </c>
      <c r="G881" s="165">
        <v>201804</v>
      </c>
      <c r="H881" s="284">
        <f>VLOOKUP(A881,Specifikation!A:E,5,0)/12</f>
        <v>0</v>
      </c>
    </row>
    <row r="882" spans="1:8">
      <c r="A882" s="285">
        <v>4030</v>
      </c>
      <c r="B882" s="165">
        <v>1</v>
      </c>
      <c r="C882" s="165"/>
      <c r="D882" s="165"/>
      <c r="E882" s="165"/>
      <c r="F882" s="165" t="s">
        <v>231</v>
      </c>
      <c r="G882" s="165">
        <v>201805</v>
      </c>
      <c r="H882" s="284">
        <f>VLOOKUP(A882,Specifikation!A:E,5,0)/12</f>
        <v>0</v>
      </c>
    </row>
    <row r="883" spans="1:8">
      <c r="A883" s="285">
        <v>4030</v>
      </c>
      <c r="B883" s="165">
        <v>1</v>
      </c>
      <c r="C883" s="165"/>
      <c r="D883" s="165"/>
      <c r="E883" s="165"/>
      <c r="F883" s="165" t="s">
        <v>231</v>
      </c>
      <c r="G883" s="165">
        <v>201806</v>
      </c>
      <c r="H883" s="284">
        <f>VLOOKUP(A883,Specifikation!A:E,5,0)/12</f>
        <v>0</v>
      </c>
    </row>
    <row r="884" spans="1:8">
      <c r="A884" s="285">
        <v>4030</v>
      </c>
      <c r="B884" s="165">
        <v>1</v>
      </c>
      <c r="C884" s="165"/>
      <c r="D884" s="165"/>
      <c r="E884" s="165"/>
      <c r="F884" s="165" t="s">
        <v>231</v>
      </c>
      <c r="G884" s="165">
        <v>201807</v>
      </c>
      <c r="H884" s="284">
        <f>VLOOKUP(A884,Specifikation!A:E,5,0)/12</f>
        <v>0</v>
      </c>
    </row>
    <row r="885" spans="1:8">
      <c r="A885" s="285">
        <v>4030</v>
      </c>
      <c r="B885" s="165">
        <v>1</v>
      </c>
      <c r="C885" s="165"/>
      <c r="D885" s="165"/>
      <c r="E885" s="165"/>
      <c r="F885" s="165" t="s">
        <v>231</v>
      </c>
      <c r="G885" s="165">
        <v>201808</v>
      </c>
      <c r="H885" s="284">
        <f>VLOOKUP(A885,Specifikation!A:E,5,0)/12</f>
        <v>0</v>
      </c>
    </row>
    <row r="886" spans="1:8">
      <c r="A886" s="285">
        <v>4030</v>
      </c>
      <c r="B886" s="165">
        <v>1</v>
      </c>
      <c r="C886" s="165"/>
      <c r="D886" s="165"/>
      <c r="E886" s="165"/>
      <c r="F886" s="165" t="s">
        <v>231</v>
      </c>
      <c r="G886" s="165">
        <v>201809</v>
      </c>
      <c r="H886" s="284">
        <f>VLOOKUP(A886,Specifikation!A:E,5,0)/12</f>
        <v>0</v>
      </c>
    </row>
    <row r="887" spans="1:8">
      <c r="A887" s="285">
        <v>4030</v>
      </c>
      <c r="B887" s="165">
        <v>1</v>
      </c>
      <c r="C887" s="165"/>
      <c r="D887" s="165"/>
      <c r="E887" s="165"/>
      <c r="F887" s="165" t="s">
        <v>231</v>
      </c>
      <c r="G887" s="165">
        <v>201810</v>
      </c>
      <c r="H887" s="284">
        <f>VLOOKUP(A887,Specifikation!A:E,5,0)/12</f>
        <v>0</v>
      </c>
    </row>
    <row r="888" spans="1:8">
      <c r="A888" s="285">
        <v>4030</v>
      </c>
      <c r="B888" s="165">
        <v>1</v>
      </c>
      <c r="C888" s="165"/>
      <c r="D888" s="165"/>
      <c r="E888" s="165"/>
      <c r="F888" s="165" t="s">
        <v>231</v>
      </c>
      <c r="G888" s="165">
        <v>201811</v>
      </c>
      <c r="H888" s="284">
        <f>VLOOKUP(A888,Specifikation!A:E,5,0)/12</f>
        <v>0</v>
      </c>
    </row>
    <row r="889" spans="1:8">
      <c r="A889" s="285">
        <v>4030</v>
      </c>
      <c r="B889" s="165">
        <v>1</v>
      </c>
      <c r="C889" s="165"/>
      <c r="D889" s="165"/>
      <c r="E889" s="165"/>
      <c r="F889" s="165" t="s">
        <v>231</v>
      </c>
      <c r="G889" s="165">
        <v>201812</v>
      </c>
      <c r="H889" s="284">
        <f>VLOOKUP(A889,Specifikation!A:E,5,0)/12</f>
        <v>0</v>
      </c>
    </row>
    <row r="890" spans="1:8">
      <c r="A890" s="285">
        <v>4042</v>
      </c>
      <c r="B890" s="165">
        <v>1</v>
      </c>
      <c r="C890" s="165"/>
      <c r="D890" s="165"/>
      <c r="E890" s="165"/>
      <c r="F890" s="165" t="s">
        <v>231</v>
      </c>
      <c r="G890" s="165">
        <v>201801</v>
      </c>
      <c r="H890" s="284">
        <f>VLOOKUP(A890,Specifikation!A:E,5,0)/12</f>
        <v>-9666.6666666666661</v>
      </c>
    </row>
    <row r="891" spans="1:8">
      <c r="A891" s="285">
        <v>4042</v>
      </c>
      <c r="B891" s="165">
        <v>1</v>
      </c>
      <c r="C891" s="165"/>
      <c r="D891" s="165"/>
      <c r="E891" s="165"/>
      <c r="F891" s="165" t="s">
        <v>231</v>
      </c>
      <c r="G891" s="165">
        <v>201802</v>
      </c>
      <c r="H891" s="284">
        <f>VLOOKUP(A891,Specifikation!A:E,5,0)/12</f>
        <v>-9666.6666666666661</v>
      </c>
    </row>
    <row r="892" spans="1:8">
      <c r="A892" s="285">
        <v>4042</v>
      </c>
      <c r="B892" s="165">
        <v>1</v>
      </c>
      <c r="C892" s="165"/>
      <c r="D892" s="165"/>
      <c r="E892" s="165"/>
      <c r="F892" s="165" t="s">
        <v>231</v>
      </c>
      <c r="G892" s="165">
        <v>201803</v>
      </c>
      <c r="H892" s="284">
        <f>VLOOKUP(A892,Specifikation!A:E,5,0)/12</f>
        <v>-9666.6666666666661</v>
      </c>
    </row>
    <row r="893" spans="1:8">
      <c r="A893" s="285">
        <v>4042</v>
      </c>
      <c r="B893" s="165">
        <v>1</v>
      </c>
      <c r="C893" s="165"/>
      <c r="D893" s="165"/>
      <c r="E893" s="165"/>
      <c r="F893" s="165" t="s">
        <v>231</v>
      </c>
      <c r="G893" s="165">
        <v>201804</v>
      </c>
      <c r="H893" s="284">
        <f>VLOOKUP(A893,Specifikation!A:E,5,0)/12</f>
        <v>-9666.6666666666661</v>
      </c>
    </row>
    <row r="894" spans="1:8">
      <c r="A894" s="285">
        <v>4042</v>
      </c>
      <c r="B894" s="165">
        <v>1</v>
      </c>
      <c r="C894" s="165"/>
      <c r="D894" s="165"/>
      <c r="E894" s="165"/>
      <c r="F894" s="165" t="s">
        <v>231</v>
      </c>
      <c r="G894" s="165">
        <v>201805</v>
      </c>
      <c r="H894" s="284">
        <f>VLOOKUP(A894,Specifikation!A:E,5,0)/12</f>
        <v>-9666.6666666666661</v>
      </c>
    </row>
    <row r="895" spans="1:8">
      <c r="A895" s="285">
        <v>4042</v>
      </c>
      <c r="B895" s="165">
        <v>1</v>
      </c>
      <c r="C895" s="165"/>
      <c r="D895" s="165"/>
      <c r="E895" s="165"/>
      <c r="F895" s="165" t="s">
        <v>231</v>
      </c>
      <c r="G895" s="165">
        <v>201806</v>
      </c>
      <c r="H895" s="284">
        <f>VLOOKUP(A895,Specifikation!A:E,5,0)/12</f>
        <v>-9666.6666666666661</v>
      </c>
    </row>
    <row r="896" spans="1:8">
      <c r="A896" s="285">
        <v>4042</v>
      </c>
      <c r="B896" s="165">
        <v>1</v>
      </c>
      <c r="C896" s="165"/>
      <c r="D896" s="165"/>
      <c r="E896" s="165"/>
      <c r="F896" s="165" t="s">
        <v>231</v>
      </c>
      <c r="G896" s="165">
        <v>201807</v>
      </c>
      <c r="H896" s="284">
        <f>VLOOKUP(A896,Specifikation!A:E,5,0)/12</f>
        <v>-9666.6666666666661</v>
      </c>
    </row>
    <row r="897" spans="1:8">
      <c r="A897" s="285">
        <v>4042</v>
      </c>
      <c r="B897" s="165">
        <v>1</v>
      </c>
      <c r="C897" s="165"/>
      <c r="D897" s="165"/>
      <c r="E897" s="165"/>
      <c r="F897" s="165" t="s">
        <v>231</v>
      </c>
      <c r="G897" s="165">
        <v>201808</v>
      </c>
      <c r="H897" s="284">
        <f>VLOOKUP(A897,Specifikation!A:E,5,0)/12</f>
        <v>-9666.6666666666661</v>
      </c>
    </row>
    <row r="898" spans="1:8">
      <c r="A898" s="285">
        <v>4042</v>
      </c>
      <c r="B898" s="165">
        <v>1</v>
      </c>
      <c r="C898" s="165"/>
      <c r="D898" s="165"/>
      <c r="E898" s="165"/>
      <c r="F898" s="165" t="s">
        <v>231</v>
      </c>
      <c r="G898" s="165">
        <v>201809</v>
      </c>
      <c r="H898" s="284">
        <f>VLOOKUP(A898,Specifikation!A:E,5,0)/12</f>
        <v>-9666.6666666666661</v>
      </c>
    </row>
    <row r="899" spans="1:8">
      <c r="A899" s="285">
        <v>4042</v>
      </c>
      <c r="B899" s="165">
        <v>1</v>
      </c>
      <c r="C899" s="165"/>
      <c r="D899" s="165"/>
      <c r="E899" s="165"/>
      <c r="F899" s="165" t="s">
        <v>231</v>
      </c>
      <c r="G899" s="165">
        <v>201810</v>
      </c>
      <c r="H899" s="284">
        <f>VLOOKUP(A899,Specifikation!A:E,5,0)/12</f>
        <v>-9666.6666666666661</v>
      </c>
    </row>
    <row r="900" spans="1:8">
      <c r="A900" s="285">
        <v>4042</v>
      </c>
      <c r="B900" s="165">
        <v>1</v>
      </c>
      <c r="C900" s="165"/>
      <c r="D900" s="165"/>
      <c r="E900" s="165"/>
      <c r="F900" s="165" t="s">
        <v>231</v>
      </c>
      <c r="G900" s="165">
        <v>201811</v>
      </c>
      <c r="H900" s="284">
        <f>VLOOKUP(A900,Specifikation!A:E,5,0)/12</f>
        <v>-9666.6666666666661</v>
      </c>
    </row>
    <row r="901" spans="1:8">
      <c r="A901" s="285">
        <v>4042</v>
      </c>
      <c r="B901" s="165">
        <v>1</v>
      </c>
      <c r="C901" s="165"/>
      <c r="D901" s="165"/>
      <c r="E901" s="165"/>
      <c r="F901" s="165" t="s">
        <v>231</v>
      </c>
      <c r="G901" s="165">
        <v>201812</v>
      </c>
      <c r="H901" s="284">
        <f>VLOOKUP(A901,Specifikation!A:E,5,0)/12</f>
        <v>-9666.6666666666661</v>
      </c>
    </row>
    <row r="902" spans="1:8">
      <c r="A902" s="285">
        <v>4070</v>
      </c>
      <c r="B902" s="165">
        <v>1</v>
      </c>
      <c r="C902" s="165"/>
      <c r="D902" s="165"/>
      <c r="E902" s="165"/>
      <c r="F902" s="165" t="s">
        <v>231</v>
      </c>
      <c r="G902" s="165">
        <v>201801</v>
      </c>
      <c r="H902" s="284">
        <f>VLOOKUP(A902,Specifikation!A:E,5,0)/12</f>
        <v>-12500</v>
      </c>
    </row>
    <row r="903" spans="1:8">
      <c r="A903" s="285">
        <v>4070</v>
      </c>
      <c r="B903" s="165">
        <v>1</v>
      </c>
      <c r="C903" s="165"/>
      <c r="D903" s="165"/>
      <c r="E903" s="165"/>
      <c r="F903" s="165" t="s">
        <v>231</v>
      </c>
      <c r="G903" s="165">
        <v>201802</v>
      </c>
      <c r="H903" s="284">
        <f>VLOOKUP(A903,Specifikation!A:E,5,0)/12</f>
        <v>-12500</v>
      </c>
    </row>
    <row r="904" spans="1:8">
      <c r="A904" s="285">
        <v>4070</v>
      </c>
      <c r="B904" s="165">
        <v>1</v>
      </c>
      <c r="C904" s="165"/>
      <c r="D904" s="165"/>
      <c r="E904" s="165"/>
      <c r="F904" s="165" t="s">
        <v>231</v>
      </c>
      <c r="G904" s="165">
        <v>201803</v>
      </c>
      <c r="H904" s="284">
        <f>VLOOKUP(A904,Specifikation!A:E,5,0)/12</f>
        <v>-12500</v>
      </c>
    </row>
    <row r="905" spans="1:8">
      <c r="A905" s="285">
        <v>4070</v>
      </c>
      <c r="B905" s="165">
        <v>1</v>
      </c>
      <c r="C905" s="165"/>
      <c r="D905" s="165"/>
      <c r="E905" s="165"/>
      <c r="F905" s="165" t="s">
        <v>231</v>
      </c>
      <c r="G905" s="165">
        <v>201804</v>
      </c>
      <c r="H905" s="284">
        <f>VLOOKUP(A905,Specifikation!A:E,5,0)/12</f>
        <v>-12500</v>
      </c>
    </row>
    <row r="906" spans="1:8">
      <c r="A906" s="285">
        <v>4070</v>
      </c>
      <c r="B906" s="165">
        <v>1</v>
      </c>
      <c r="C906" s="165"/>
      <c r="D906" s="165"/>
      <c r="E906" s="165"/>
      <c r="F906" s="165" t="s">
        <v>231</v>
      </c>
      <c r="G906" s="165">
        <v>201805</v>
      </c>
      <c r="H906" s="284">
        <f>VLOOKUP(A906,Specifikation!A:E,5,0)/12</f>
        <v>-12500</v>
      </c>
    </row>
    <row r="907" spans="1:8">
      <c r="A907" s="285">
        <v>4070</v>
      </c>
      <c r="B907" s="165">
        <v>1</v>
      </c>
      <c r="C907" s="165"/>
      <c r="D907" s="165"/>
      <c r="E907" s="165"/>
      <c r="F907" s="165" t="s">
        <v>231</v>
      </c>
      <c r="G907" s="165">
        <v>201806</v>
      </c>
      <c r="H907" s="284">
        <f>VLOOKUP(A907,Specifikation!A:E,5,0)/12</f>
        <v>-12500</v>
      </c>
    </row>
    <row r="908" spans="1:8">
      <c r="A908" s="285">
        <v>4070</v>
      </c>
      <c r="B908" s="165">
        <v>1</v>
      </c>
      <c r="C908" s="165"/>
      <c r="D908" s="165"/>
      <c r="E908" s="165"/>
      <c r="F908" s="165" t="s">
        <v>231</v>
      </c>
      <c r="G908" s="165">
        <v>201807</v>
      </c>
      <c r="H908" s="284">
        <f>VLOOKUP(A908,Specifikation!A:E,5,0)/12</f>
        <v>-12500</v>
      </c>
    </row>
    <row r="909" spans="1:8">
      <c r="A909" s="285">
        <v>4070</v>
      </c>
      <c r="B909" s="165">
        <v>1</v>
      </c>
      <c r="C909" s="165"/>
      <c r="D909" s="165"/>
      <c r="E909" s="165"/>
      <c r="F909" s="165" t="s">
        <v>231</v>
      </c>
      <c r="G909" s="165">
        <v>201808</v>
      </c>
      <c r="H909" s="284">
        <f>VLOOKUP(A909,Specifikation!A:E,5,0)/12</f>
        <v>-12500</v>
      </c>
    </row>
    <row r="910" spans="1:8">
      <c r="A910" s="285">
        <v>4070</v>
      </c>
      <c r="B910" s="165">
        <v>1</v>
      </c>
      <c r="C910" s="165"/>
      <c r="D910" s="165"/>
      <c r="E910" s="165"/>
      <c r="F910" s="165" t="s">
        <v>231</v>
      </c>
      <c r="G910" s="165">
        <v>201809</v>
      </c>
      <c r="H910" s="284">
        <f>VLOOKUP(A910,Specifikation!A:E,5,0)/12</f>
        <v>-12500</v>
      </c>
    </row>
    <row r="911" spans="1:8">
      <c r="A911" s="285">
        <v>4070</v>
      </c>
      <c r="B911" s="165">
        <v>1</v>
      </c>
      <c r="C911" s="165"/>
      <c r="D911" s="165"/>
      <c r="E911" s="165"/>
      <c r="F911" s="165" t="s">
        <v>231</v>
      </c>
      <c r="G911" s="165">
        <v>201810</v>
      </c>
      <c r="H911" s="284">
        <f>VLOOKUP(A911,Specifikation!A:E,5,0)/12</f>
        <v>-12500</v>
      </c>
    </row>
    <row r="912" spans="1:8">
      <c r="A912" s="285">
        <v>4070</v>
      </c>
      <c r="B912" s="165">
        <v>1</v>
      </c>
      <c r="C912" s="165"/>
      <c r="D912" s="165"/>
      <c r="E912" s="165"/>
      <c r="F912" s="165" t="s">
        <v>231</v>
      </c>
      <c r="G912" s="165">
        <v>201811</v>
      </c>
      <c r="H912" s="284">
        <f>VLOOKUP(A912,Specifikation!A:E,5,0)/12</f>
        <v>-12500</v>
      </c>
    </row>
    <row r="913" spans="1:8">
      <c r="A913" s="285">
        <v>4070</v>
      </c>
      <c r="B913" s="165">
        <v>1</v>
      </c>
      <c r="C913" s="165"/>
      <c r="D913" s="165"/>
      <c r="E913" s="165"/>
      <c r="F913" s="165" t="s">
        <v>231</v>
      </c>
      <c r="G913" s="165">
        <v>201812</v>
      </c>
      <c r="H913" s="284">
        <f>VLOOKUP(A913,Specifikation!A:E,5,0)/12</f>
        <v>-12500</v>
      </c>
    </row>
    <row r="914" spans="1:8">
      <c r="A914" s="285">
        <v>4082</v>
      </c>
      <c r="B914" s="165">
        <v>1</v>
      </c>
      <c r="C914" s="165"/>
      <c r="D914" s="165"/>
      <c r="E914" s="165"/>
      <c r="F914" s="165" t="s">
        <v>231</v>
      </c>
      <c r="G914" s="165">
        <v>201801</v>
      </c>
      <c r="H914" s="284">
        <f>VLOOKUP(A914,Specifikation!A:E,5,0)/12</f>
        <v>-44750</v>
      </c>
    </row>
    <row r="915" spans="1:8">
      <c r="A915" s="285">
        <v>4082</v>
      </c>
      <c r="B915" s="165">
        <v>1</v>
      </c>
      <c r="C915" s="165"/>
      <c r="D915" s="165"/>
      <c r="E915" s="165"/>
      <c r="F915" s="165" t="s">
        <v>231</v>
      </c>
      <c r="G915" s="165">
        <v>201802</v>
      </c>
      <c r="H915" s="284">
        <f>VLOOKUP(A915,Specifikation!A:E,5,0)/12</f>
        <v>-44750</v>
      </c>
    </row>
    <row r="916" spans="1:8">
      <c r="A916" s="285">
        <v>4082</v>
      </c>
      <c r="B916" s="165">
        <v>1</v>
      </c>
      <c r="C916" s="165"/>
      <c r="D916" s="165"/>
      <c r="E916" s="165"/>
      <c r="F916" s="165" t="s">
        <v>231</v>
      </c>
      <c r="G916" s="165">
        <v>201803</v>
      </c>
      <c r="H916" s="284">
        <f>VLOOKUP(A916,Specifikation!A:E,5,0)/12</f>
        <v>-44750</v>
      </c>
    </row>
    <row r="917" spans="1:8">
      <c r="A917" s="285">
        <v>4082</v>
      </c>
      <c r="B917" s="165">
        <v>1</v>
      </c>
      <c r="C917" s="165"/>
      <c r="D917" s="165"/>
      <c r="E917" s="165"/>
      <c r="F917" s="165" t="s">
        <v>231</v>
      </c>
      <c r="G917" s="165">
        <v>201804</v>
      </c>
      <c r="H917" s="284">
        <f>VLOOKUP(A917,Specifikation!A:E,5,0)/12</f>
        <v>-44750</v>
      </c>
    </row>
    <row r="918" spans="1:8">
      <c r="A918" s="285">
        <v>4082</v>
      </c>
      <c r="B918" s="165">
        <v>1</v>
      </c>
      <c r="C918" s="165"/>
      <c r="D918" s="165"/>
      <c r="E918" s="165"/>
      <c r="F918" s="165" t="s">
        <v>231</v>
      </c>
      <c r="G918" s="165">
        <v>201805</v>
      </c>
      <c r="H918" s="284">
        <f>VLOOKUP(A918,Specifikation!A:E,5,0)/12</f>
        <v>-44750</v>
      </c>
    </row>
    <row r="919" spans="1:8">
      <c r="A919" s="285">
        <v>4082</v>
      </c>
      <c r="B919" s="165">
        <v>1</v>
      </c>
      <c r="C919" s="165"/>
      <c r="D919" s="165"/>
      <c r="E919" s="165"/>
      <c r="F919" s="165" t="s">
        <v>231</v>
      </c>
      <c r="G919" s="165">
        <v>201806</v>
      </c>
      <c r="H919" s="284">
        <f>VLOOKUP(A919,Specifikation!A:E,5,0)/12</f>
        <v>-44750</v>
      </c>
    </row>
    <row r="920" spans="1:8">
      <c r="A920" s="285">
        <v>4082</v>
      </c>
      <c r="B920" s="165">
        <v>1</v>
      </c>
      <c r="C920" s="165"/>
      <c r="D920" s="165"/>
      <c r="E920" s="165"/>
      <c r="F920" s="165" t="s">
        <v>231</v>
      </c>
      <c r="G920" s="165">
        <v>201807</v>
      </c>
      <c r="H920" s="284">
        <f>VLOOKUP(A920,Specifikation!A:E,5,0)/12</f>
        <v>-44750</v>
      </c>
    </row>
    <row r="921" spans="1:8">
      <c r="A921" s="285">
        <v>4082</v>
      </c>
      <c r="B921" s="165">
        <v>1</v>
      </c>
      <c r="C921" s="165"/>
      <c r="D921" s="165"/>
      <c r="E921" s="165"/>
      <c r="F921" s="165" t="s">
        <v>231</v>
      </c>
      <c r="G921" s="165">
        <v>201808</v>
      </c>
      <c r="H921" s="284">
        <f>VLOOKUP(A921,Specifikation!A:E,5,0)/12</f>
        <v>-44750</v>
      </c>
    </row>
    <row r="922" spans="1:8">
      <c r="A922" s="285">
        <v>4082</v>
      </c>
      <c r="B922" s="165">
        <v>1</v>
      </c>
      <c r="C922" s="165"/>
      <c r="D922" s="165"/>
      <c r="E922" s="165"/>
      <c r="F922" s="165" t="s">
        <v>231</v>
      </c>
      <c r="G922" s="165">
        <v>201809</v>
      </c>
      <c r="H922" s="284">
        <f>VLOOKUP(A922,Specifikation!A:E,5,0)/12</f>
        <v>-44750</v>
      </c>
    </row>
    <row r="923" spans="1:8">
      <c r="A923" s="285">
        <v>4082</v>
      </c>
      <c r="B923" s="165">
        <v>1</v>
      </c>
      <c r="C923" s="165"/>
      <c r="D923" s="165"/>
      <c r="E923" s="165"/>
      <c r="F923" s="165" t="s">
        <v>231</v>
      </c>
      <c r="G923" s="165">
        <v>201810</v>
      </c>
      <c r="H923" s="284">
        <f>VLOOKUP(A923,Specifikation!A:E,5,0)/12</f>
        <v>-44750</v>
      </c>
    </row>
    <row r="924" spans="1:8">
      <c r="A924" s="285">
        <v>4082</v>
      </c>
      <c r="B924" s="165">
        <v>1</v>
      </c>
      <c r="C924" s="165"/>
      <c r="D924" s="165"/>
      <c r="E924" s="165"/>
      <c r="F924" s="165" t="s">
        <v>231</v>
      </c>
      <c r="G924" s="165">
        <v>201811</v>
      </c>
      <c r="H924" s="284">
        <f>VLOOKUP(A924,Specifikation!A:E,5,0)/12</f>
        <v>-44750</v>
      </c>
    </row>
    <row r="925" spans="1:8">
      <c r="A925" s="285">
        <v>4082</v>
      </c>
      <c r="B925" s="165">
        <v>1</v>
      </c>
      <c r="C925" s="165"/>
      <c r="D925" s="165"/>
      <c r="E925" s="165"/>
      <c r="F925" s="165" t="s">
        <v>231</v>
      </c>
      <c r="G925" s="165">
        <v>201812</v>
      </c>
      <c r="H925" s="284">
        <f>VLOOKUP(A925,Specifikation!A:E,5,0)/12</f>
        <v>-44750</v>
      </c>
    </row>
    <row r="926" spans="1:8">
      <c r="A926" s="285">
        <v>4083</v>
      </c>
      <c r="B926" s="165">
        <v>1</v>
      </c>
      <c r="C926" s="165"/>
      <c r="D926" s="165"/>
      <c r="E926" s="165"/>
      <c r="F926" s="165" t="s">
        <v>231</v>
      </c>
      <c r="G926" s="165">
        <v>201801</v>
      </c>
      <c r="H926" s="284">
        <f>VLOOKUP(A926,Specifikation!A:E,5,0)/12</f>
        <v>-16666.666666666668</v>
      </c>
    </row>
    <row r="927" spans="1:8">
      <c r="A927" s="285">
        <v>4083</v>
      </c>
      <c r="B927" s="165">
        <v>1</v>
      </c>
      <c r="C927" s="165"/>
      <c r="D927" s="165"/>
      <c r="E927" s="165"/>
      <c r="F927" s="165" t="s">
        <v>231</v>
      </c>
      <c r="G927" s="165">
        <v>201802</v>
      </c>
      <c r="H927" s="284">
        <f>VLOOKUP(A927,Specifikation!A:E,5,0)/12</f>
        <v>-16666.666666666668</v>
      </c>
    </row>
    <row r="928" spans="1:8">
      <c r="A928" s="285">
        <v>4083</v>
      </c>
      <c r="B928" s="165">
        <v>1</v>
      </c>
      <c r="C928" s="165"/>
      <c r="D928" s="165"/>
      <c r="E928" s="165"/>
      <c r="F928" s="165" t="s">
        <v>231</v>
      </c>
      <c r="G928" s="165">
        <v>201803</v>
      </c>
      <c r="H928" s="284">
        <f>VLOOKUP(A928,Specifikation!A:E,5,0)/12</f>
        <v>-16666.666666666668</v>
      </c>
    </row>
    <row r="929" spans="1:8">
      <c r="A929" s="285">
        <v>4083</v>
      </c>
      <c r="B929" s="165">
        <v>1</v>
      </c>
      <c r="C929" s="165"/>
      <c r="D929" s="165"/>
      <c r="E929" s="165"/>
      <c r="F929" s="165" t="s">
        <v>231</v>
      </c>
      <c r="G929" s="165">
        <v>201804</v>
      </c>
      <c r="H929" s="284">
        <f>VLOOKUP(A929,Specifikation!A:E,5,0)/12</f>
        <v>-16666.666666666668</v>
      </c>
    </row>
    <row r="930" spans="1:8">
      <c r="A930" s="285">
        <v>4083</v>
      </c>
      <c r="B930" s="165">
        <v>1</v>
      </c>
      <c r="C930" s="165"/>
      <c r="D930" s="165"/>
      <c r="E930" s="165"/>
      <c r="F930" s="165" t="s">
        <v>231</v>
      </c>
      <c r="G930" s="165">
        <v>201805</v>
      </c>
      <c r="H930" s="284">
        <f>VLOOKUP(A930,Specifikation!A:E,5,0)/12</f>
        <v>-16666.666666666668</v>
      </c>
    </row>
    <row r="931" spans="1:8">
      <c r="A931" s="285">
        <v>4083</v>
      </c>
      <c r="B931" s="165">
        <v>1</v>
      </c>
      <c r="C931" s="165"/>
      <c r="D931" s="165"/>
      <c r="E931" s="165"/>
      <c r="F931" s="165" t="s">
        <v>231</v>
      </c>
      <c r="G931" s="165">
        <v>201806</v>
      </c>
      <c r="H931" s="284">
        <f>VLOOKUP(A931,Specifikation!A:E,5,0)/12</f>
        <v>-16666.666666666668</v>
      </c>
    </row>
    <row r="932" spans="1:8">
      <c r="A932" s="285">
        <v>4083</v>
      </c>
      <c r="B932" s="165">
        <v>1</v>
      </c>
      <c r="C932" s="165"/>
      <c r="D932" s="165"/>
      <c r="E932" s="165"/>
      <c r="F932" s="165" t="s">
        <v>231</v>
      </c>
      <c r="G932" s="165">
        <v>201807</v>
      </c>
      <c r="H932" s="284">
        <f>VLOOKUP(A932,Specifikation!A:E,5,0)/12</f>
        <v>-16666.666666666668</v>
      </c>
    </row>
    <row r="933" spans="1:8">
      <c r="A933" s="285">
        <v>4083</v>
      </c>
      <c r="B933" s="165">
        <v>1</v>
      </c>
      <c r="C933" s="165"/>
      <c r="D933" s="165"/>
      <c r="E933" s="165"/>
      <c r="F933" s="165" t="s">
        <v>231</v>
      </c>
      <c r="G933" s="165">
        <v>201808</v>
      </c>
      <c r="H933" s="284">
        <f>VLOOKUP(A933,Specifikation!A:E,5,0)/12</f>
        <v>-16666.666666666668</v>
      </c>
    </row>
    <row r="934" spans="1:8">
      <c r="A934" s="285">
        <v>4083</v>
      </c>
      <c r="B934" s="165">
        <v>1</v>
      </c>
      <c r="C934" s="165"/>
      <c r="D934" s="165"/>
      <c r="E934" s="165"/>
      <c r="F934" s="165" t="s">
        <v>231</v>
      </c>
      <c r="G934" s="165">
        <v>201809</v>
      </c>
      <c r="H934" s="284">
        <f>VLOOKUP(A934,Specifikation!A:E,5,0)/12</f>
        <v>-16666.666666666668</v>
      </c>
    </row>
    <row r="935" spans="1:8">
      <c r="A935" s="285">
        <v>4083</v>
      </c>
      <c r="B935" s="165">
        <v>1</v>
      </c>
      <c r="C935" s="165"/>
      <c r="D935" s="165"/>
      <c r="E935" s="165"/>
      <c r="F935" s="165" t="s">
        <v>231</v>
      </c>
      <c r="G935" s="165">
        <v>201810</v>
      </c>
      <c r="H935" s="284">
        <f>VLOOKUP(A935,Specifikation!A:E,5,0)/12</f>
        <v>-16666.666666666668</v>
      </c>
    </row>
    <row r="936" spans="1:8">
      <c r="A936" s="285">
        <v>4083</v>
      </c>
      <c r="B936" s="165">
        <v>1</v>
      </c>
      <c r="C936" s="165"/>
      <c r="D936" s="165"/>
      <c r="E936" s="165"/>
      <c r="F936" s="165" t="s">
        <v>231</v>
      </c>
      <c r="G936" s="165">
        <v>201811</v>
      </c>
      <c r="H936" s="284">
        <f>VLOOKUP(A936,Specifikation!A:E,5,0)/12</f>
        <v>-16666.666666666668</v>
      </c>
    </row>
    <row r="937" spans="1:8">
      <c r="A937" s="285">
        <v>4083</v>
      </c>
      <c r="B937" s="165">
        <v>1</v>
      </c>
      <c r="C937" s="165"/>
      <c r="D937" s="165"/>
      <c r="E937" s="165"/>
      <c r="F937" s="165" t="s">
        <v>231</v>
      </c>
      <c r="G937" s="165">
        <v>201812</v>
      </c>
      <c r="H937" s="284">
        <f>VLOOKUP(A937,Specifikation!A:E,5,0)/12</f>
        <v>-16666.666666666668</v>
      </c>
    </row>
    <row r="938" spans="1:8">
      <c r="A938" s="285">
        <v>4086</v>
      </c>
      <c r="B938" s="165">
        <v>1</v>
      </c>
      <c r="C938" s="165"/>
      <c r="D938" s="165"/>
      <c r="E938" s="165"/>
      <c r="F938" s="165" t="s">
        <v>231</v>
      </c>
      <c r="G938" s="165">
        <v>201801</v>
      </c>
      <c r="H938" s="284">
        <f>VLOOKUP(A938,Specifikation!A:E,5,0)/12</f>
        <v>0</v>
      </c>
    </row>
    <row r="939" spans="1:8">
      <c r="A939" s="285">
        <v>4086</v>
      </c>
      <c r="B939" s="165">
        <v>1</v>
      </c>
      <c r="C939" s="165"/>
      <c r="D939" s="165"/>
      <c r="E939" s="165"/>
      <c r="F939" s="165" t="s">
        <v>231</v>
      </c>
      <c r="G939" s="165">
        <v>201802</v>
      </c>
      <c r="H939" s="284">
        <f>VLOOKUP(A939,Specifikation!A:E,5,0)/12</f>
        <v>0</v>
      </c>
    </row>
    <row r="940" spans="1:8">
      <c r="A940" s="285">
        <v>4086</v>
      </c>
      <c r="B940" s="165">
        <v>1</v>
      </c>
      <c r="C940" s="165"/>
      <c r="D940" s="165"/>
      <c r="E940" s="165"/>
      <c r="F940" s="165" t="s">
        <v>231</v>
      </c>
      <c r="G940" s="165">
        <v>201803</v>
      </c>
      <c r="H940" s="284">
        <f>VLOOKUP(A940,Specifikation!A:E,5,0)/12</f>
        <v>0</v>
      </c>
    </row>
    <row r="941" spans="1:8">
      <c r="A941" s="285">
        <v>4086</v>
      </c>
      <c r="B941" s="165">
        <v>1</v>
      </c>
      <c r="C941" s="165"/>
      <c r="D941" s="165"/>
      <c r="E941" s="165"/>
      <c r="F941" s="165" t="s">
        <v>231</v>
      </c>
      <c r="G941" s="165">
        <v>201804</v>
      </c>
      <c r="H941" s="284">
        <f>VLOOKUP(A941,Specifikation!A:E,5,0)/12</f>
        <v>0</v>
      </c>
    </row>
    <row r="942" spans="1:8">
      <c r="A942" s="285">
        <v>4086</v>
      </c>
      <c r="B942" s="165">
        <v>1</v>
      </c>
      <c r="C942" s="165"/>
      <c r="D942" s="165"/>
      <c r="E942" s="165"/>
      <c r="F942" s="165" t="s">
        <v>231</v>
      </c>
      <c r="G942" s="165">
        <v>201805</v>
      </c>
      <c r="H942" s="284">
        <f>VLOOKUP(A942,Specifikation!A:E,5,0)/12</f>
        <v>0</v>
      </c>
    </row>
    <row r="943" spans="1:8">
      <c r="A943" s="285">
        <v>4086</v>
      </c>
      <c r="B943" s="165">
        <v>1</v>
      </c>
      <c r="C943" s="165"/>
      <c r="D943" s="165"/>
      <c r="E943" s="165"/>
      <c r="F943" s="165" t="s">
        <v>231</v>
      </c>
      <c r="G943" s="165">
        <v>201806</v>
      </c>
      <c r="H943" s="284">
        <f>VLOOKUP(A943,Specifikation!A:E,5,0)/12</f>
        <v>0</v>
      </c>
    </row>
    <row r="944" spans="1:8">
      <c r="A944" s="285">
        <v>4086</v>
      </c>
      <c r="B944" s="165">
        <v>1</v>
      </c>
      <c r="C944" s="165"/>
      <c r="D944" s="165"/>
      <c r="E944" s="165"/>
      <c r="F944" s="165" t="s">
        <v>231</v>
      </c>
      <c r="G944" s="165">
        <v>201807</v>
      </c>
      <c r="H944" s="284">
        <f>VLOOKUP(A944,Specifikation!A:E,5,0)/12</f>
        <v>0</v>
      </c>
    </row>
    <row r="945" spans="1:8">
      <c r="A945" s="285">
        <v>4086</v>
      </c>
      <c r="B945" s="165">
        <v>1</v>
      </c>
      <c r="C945" s="165"/>
      <c r="D945" s="165"/>
      <c r="E945" s="165"/>
      <c r="F945" s="165" t="s">
        <v>231</v>
      </c>
      <c r="G945" s="165">
        <v>201808</v>
      </c>
      <c r="H945" s="284">
        <f>VLOOKUP(A945,Specifikation!A:E,5,0)/12</f>
        <v>0</v>
      </c>
    </row>
    <row r="946" spans="1:8">
      <c r="A946" s="285">
        <v>4086</v>
      </c>
      <c r="B946" s="165">
        <v>1</v>
      </c>
      <c r="C946" s="165"/>
      <c r="D946" s="165"/>
      <c r="E946" s="165"/>
      <c r="F946" s="165" t="s">
        <v>231</v>
      </c>
      <c r="G946" s="165">
        <v>201809</v>
      </c>
      <c r="H946" s="284">
        <f>VLOOKUP(A946,Specifikation!A:E,5,0)/12</f>
        <v>0</v>
      </c>
    </row>
    <row r="947" spans="1:8">
      <c r="A947" s="285">
        <v>4086</v>
      </c>
      <c r="B947" s="165">
        <v>1</v>
      </c>
      <c r="C947" s="165"/>
      <c r="D947" s="165"/>
      <c r="E947" s="165"/>
      <c r="F947" s="165" t="s">
        <v>231</v>
      </c>
      <c r="G947" s="165">
        <v>201810</v>
      </c>
      <c r="H947" s="284">
        <f>VLOOKUP(A947,Specifikation!A:E,5,0)/12</f>
        <v>0</v>
      </c>
    </row>
    <row r="948" spans="1:8">
      <c r="A948" s="285">
        <v>4086</v>
      </c>
      <c r="B948" s="165">
        <v>1</v>
      </c>
      <c r="C948" s="165"/>
      <c r="D948" s="165"/>
      <c r="E948" s="165"/>
      <c r="F948" s="165" t="s">
        <v>231</v>
      </c>
      <c r="G948" s="165">
        <v>201811</v>
      </c>
      <c r="H948" s="284">
        <f>VLOOKUP(A948,Specifikation!A:E,5,0)/12</f>
        <v>0</v>
      </c>
    </row>
    <row r="949" spans="1:8">
      <c r="A949" s="285">
        <v>4086</v>
      </c>
      <c r="B949" s="165">
        <v>1</v>
      </c>
      <c r="C949" s="165"/>
      <c r="D949" s="165"/>
      <c r="E949" s="165"/>
      <c r="F949" s="165" t="s">
        <v>231</v>
      </c>
      <c r="G949" s="165">
        <v>201812</v>
      </c>
      <c r="H949" s="284">
        <f>VLOOKUP(A949,Specifikation!A:E,5,0)/12</f>
        <v>0</v>
      </c>
    </row>
    <row r="950" spans="1:8">
      <c r="A950" s="285">
        <v>4087</v>
      </c>
      <c r="B950" s="165">
        <v>1</v>
      </c>
      <c r="C950" s="165"/>
      <c r="D950" s="165"/>
      <c r="E950" s="165"/>
      <c r="F950" s="165" t="s">
        <v>231</v>
      </c>
      <c r="G950" s="165">
        <v>201801</v>
      </c>
      <c r="H950" s="284">
        <f>VLOOKUP(A950,Specifikation!A:E,5,0)/12</f>
        <v>-2500</v>
      </c>
    </row>
    <row r="951" spans="1:8">
      <c r="A951" s="285">
        <v>4087</v>
      </c>
      <c r="B951" s="165">
        <v>1</v>
      </c>
      <c r="C951" s="165"/>
      <c r="D951" s="165"/>
      <c r="E951" s="165"/>
      <c r="F951" s="165" t="s">
        <v>231</v>
      </c>
      <c r="G951" s="165">
        <v>201802</v>
      </c>
      <c r="H951" s="284">
        <f>VLOOKUP(A951,Specifikation!A:E,5,0)/12</f>
        <v>-2500</v>
      </c>
    </row>
    <row r="952" spans="1:8">
      <c r="A952" s="285">
        <v>4087</v>
      </c>
      <c r="B952" s="165">
        <v>1</v>
      </c>
      <c r="C952" s="165"/>
      <c r="D952" s="165"/>
      <c r="E952" s="165"/>
      <c r="F952" s="165" t="s">
        <v>231</v>
      </c>
      <c r="G952" s="165">
        <v>201803</v>
      </c>
      <c r="H952" s="284">
        <f>VLOOKUP(A952,Specifikation!A:E,5,0)/12</f>
        <v>-2500</v>
      </c>
    </row>
    <row r="953" spans="1:8">
      <c r="A953" s="285">
        <v>4087</v>
      </c>
      <c r="B953" s="165">
        <v>1</v>
      </c>
      <c r="C953" s="165"/>
      <c r="D953" s="165"/>
      <c r="E953" s="165"/>
      <c r="F953" s="165" t="s">
        <v>231</v>
      </c>
      <c r="G953" s="165">
        <v>201804</v>
      </c>
      <c r="H953" s="284">
        <f>VLOOKUP(A953,Specifikation!A:E,5,0)/12</f>
        <v>-2500</v>
      </c>
    </row>
    <row r="954" spans="1:8">
      <c r="A954" s="285">
        <v>4087</v>
      </c>
      <c r="B954" s="165">
        <v>1</v>
      </c>
      <c r="C954" s="165"/>
      <c r="D954" s="165"/>
      <c r="E954" s="165"/>
      <c r="F954" s="165" t="s">
        <v>231</v>
      </c>
      <c r="G954" s="165">
        <v>201805</v>
      </c>
      <c r="H954" s="284">
        <f>VLOOKUP(A954,Specifikation!A:E,5,0)/12</f>
        <v>-2500</v>
      </c>
    </row>
    <row r="955" spans="1:8">
      <c r="A955" s="285">
        <v>4087</v>
      </c>
      <c r="B955" s="165">
        <v>1</v>
      </c>
      <c r="C955" s="165"/>
      <c r="D955" s="165"/>
      <c r="E955" s="165"/>
      <c r="F955" s="165" t="s">
        <v>231</v>
      </c>
      <c r="G955" s="165">
        <v>201806</v>
      </c>
      <c r="H955" s="284">
        <f>VLOOKUP(A955,Specifikation!A:E,5,0)/12</f>
        <v>-2500</v>
      </c>
    </row>
    <row r="956" spans="1:8">
      <c r="A956" s="285">
        <v>4087</v>
      </c>
      <c r="B956" s="165">
        <v>1</v>
      </c>
      <c r="C956" s="165"/>
      <c r="D956" s="165"/>
      <c r="E956" s="165"/>
      <c r="F956" s="165" t="s">
        <v>231</v>
      </c>
      <c r="G956" s="165">
        <v>201807</v>
      </c>
      <c r="H956" s="284">
        <f>VLOOKUP(A956,Specifikation!A:E,5,0)/12</f>
        <v>-2500</v>
      </c>
    </row>
    <row r="957" spans="1:8">
      <c r="A957" s="285">
        <v>4087</v>
      </c>
      <c r="B957" s="165">
        <v>1</v>
      </c>
      <c r="C957" s="165"/>
      <c r="D957" s="165"/>
      <c r="E957" s="165"/>
      <c r="F957" s="165" t="s">
        <v>231</v>
      </c>
      <c r="G957" s="165">
        <v>201808</v>
      </c>
      <c r="H957" s="284">
        <f>VLOOKUP(A957,Specifikation!A:E,5,0)/12</f>
        <v>-2500</v>
      </c>
    </row>
    <row r="958" spans="1:8">
      <c r="A958" s="285">
        <v>4087</v>
      </c>
      <c r="B958" s="165">
        <v>1</v>
      </c>
      <c r="C958" s="165"/>
      <c r="D958" s="165"/>
      <c r="E958" s="165"/>
      <c r="F958" s="165" t="s">
        <v>231</v>
      </c>
      <c r="G958" s="165">
        <v>201809</v>
      </c>
      <c r="H958" s="284">
        <f>VLOOKUP(A958,Specifikation!A:E,5,0)/12</f>
        <v>-2500</v>
      </c>
    </row>
    <row r="959" spans="1:8">
      <c r="A959" s="285">
        <v>4087</v>
      </c>
      <c r="B959" s="165">
        <v>1</v>
      </c>
      <c r="C959" s="165"/>
      <c r="D959" s="165"/>
      <c r="E959" s="165"/>
      <c r="F959" s="165" t="s">
        <v>231</v>
      </c>
      <c r="G959" s="165">
        <v>201810</v>
      </c>
      <c r="H959" s="284">
        <f>VLOOKUP(A959,Specifikation!A:E,5,0)/12</f>
        <v>-2500</v>
      </c>
    </row>
    <row r="960" spans="1:8">
      <c r="A960" s="285">
        <v>4087</v>
      </c>
      <c r="B960" s="165">
        <v>1</v>
      </c>
      <c r="C960" s="165"/>
      <c r="D960" s="165"/>
      <c r="E960" s="165"/>
      <c r="F960" s="165" t="s">
        <v>231</v>
      </c>
      <c r="G960" s="165">
        <v>201811</v>
      </c>
      <c r="H960" s="284">
        <f>VLOOKUP(A960,Specifikation!A:E,5,0)/12</f>
        <v>-2500</v>
      </c>
    </row>
    <row r="961" spans="1:8">
      <c r="A961" s="285">
        <v>4087</v>
      </c>
      <c r="B961" s="165">
        <v>1</v>
      </c>
      <c r="C961" s="165"/>
      <c r="D961" s="165"/>
      <c r="E961" s="165"/>
      <c r="F961" s="165" t="s">
        <v>231</v>
      </c>
      <c r="G961" s="165">
        <v>201812</v>
      </c>
      <c r="H961" s="284">
        <f>VLOOKUP(A961,Specifikation!A:E,5,0)/12</f>
        <v>-2500</v>
      </c>
    </row>
    <row r="962" spans="1:8">
      <c r="A962" s="285">
        <v>4088</v>
      </c>
      <c r="B962" s="165">
        <v>1</v>
      </c>
      <c r="C962" s="165"/>
      <c r="D962" s="165"/>
      <c r="E962" s="165"/>
      <c r="F962" s="165" t="s">
        <v>231</v>
      </c>
      <c r="G962" s="165">
        <v>201801</v>
      </c>
      <c r="H962" s="284">
        <f>VLOOKUP(A962,Specifikation!A:E,5,0)/12</f>
        <v>0</v>
      </c>
    </row>
    <row r="963" spans="1:8">
      <c r="A963" s="285">
        <v>4088</v>
      </c>
      <c r="B963" s="165">
        <v>1</v>
      </c>
      <c r="C963" s="165"/>
      <c r="D963" s="165"/>
      <c r="E963" s="165"/>
      <c r="F963" s="165" t="s">
        <v>231</v>
      </c>
      <c r="G963" s="165">
        <v>201802</v>
      </c>
      <c r="H963" s="284">
        <f>VLOOKUP(A963,Specifikation!A:E,5,0)/12</f>
        <v>0</v>
      </c>
    </row>
    <row r="964" spans="1:8">
      <c r="A964" s="285">
        <v>4088</v>
      </c>
      <c r="B964" s="165">
        <v>1</v>
      </c>
      <c r="C964" s="165"/>
      <c r="D964" s="165"/>
      <c r="E964" s="165"/>
      <c r="F964" s="165" t="s">
        <v>231</v>
      </c>
      <c r="G964" s="165">
        <v>201803</v>
      </c>
      <c r="H964" s="284">
        <f>VLOOKUP(A964,Specifikation!A:E,5,0)/12</f>
        <v>0</v>
      </c>
    </row>
    <row r="965" spans="1:8">
      <c r="A965" s="285">
        <v>4088</v>
      </c>
      <c r="B965" s="165">
        <v>1</v>
      </c>
      <c r="C965" s="165"/>
      <c r="D965" s="165"/>
      <c r="E965" s="165"/>
      <c r="F965" s="165" t="s">
        <v>231</v>
      </c>
      <c r="G965" s="165">
        <v>201804</v>
      </c>
      <c r="H965" s="284">
        <f>VLOOKUP(A965,Specifikation!A:E,5,0)/12</f>
        <v>0</v>
      </c>
    </row>
    <row r="966" spans="1:8">
      <c r="A966" s="285">
        <v>4088</v>
      </c>
      <c r="B966" s="165">
        <v>1</v>
      </c>
      <c r="C966" s="165"/>
      <c r="D966" s="165"/>
      <c r="E966" s="165"/>
      <c r="F966" s="165" t="s">
        <v>231</v>
      </c>
      <c r="G966" s="165">
        <v>201805</v>
      </c>
      <c r="H966" s="284">
        <f>VLOOKUP(A966,Specifikation!A:E,5,0)/12</f>
        <v>0</v>
      </c>
    </row>
    <row r="967" spans="1:8">
      <c r="A967" s="285">
        <v>4088</v>
      </c>
      <c r="B967" s="165">
        <v>1</v>
      </c>
      <c r="C967" s="165"/>
      <c r="D967" s="165"/>
      <c r="E967" s="165"/>
      <c r="F967" s="165" t="s">
        <v>231</v>
      </c>
      <c r="G967" s="165">
        <v>201806</v>
      </c>
      <c r="H967" s="284">
        <f>VLOOKUP(A967,Specifikation!A:E,5,0)/12</f>
        <v>0</v>
      </c>
    </row>
    <row r="968" spans="1:8">
      <c r="A968" s="285">
        <v>4088</v>
      </c>
      <c r="B968" s="165">
        <v>1</v>
      </c>
      <c r="C968" s="165"/>
      <c r="D968" s="165"/>
      <c r="E968" s="165"/>
      <c r="F968" s="165" t="s">
        <v>231</v>
      </c>
      <c r="G968" s="165">
        <v>201807</v>
      </c>
      <c r="H968" s="284">
        <f>VLOOKUP(A968,Specifikation!A:E,5,0)/12</f>
        <v>0</v>
      </c>
    </row>
    <row r="969" spans="1:8">
      <c r="A969" s="285">
        <v>4088</v>
      </c>
      <c r="B969" s="165">
        <v>1</v>
      </c>
      <c r="C969" s="165"/>
      <c r="D969" s="165"/>
      <c r="E969" s="165"/>
      <c r="F969" s="165" t="s">
        <v>231</v>
      </c>
      <c r="G969" s="165">
        <v>201808</v>
      </c>
      <c r="H969" s="284">
        <f>VLOOKUP(A969,Specifikation!A:E,5,0)/12</f>
        <v>0</v>
      </c>
    </row>
    <row r="970" spans="1:8">
      <c r="A970" s="285">
        <v>4088</v>
      </c>
      <c r="B970" s="165">
        <v>1</v>
      </c>
      <c r="C970" s="165"/>
      <c r="D970" s="165"/>
      <c r="E970" s="165"/>
      <c r="F970" s="165" t="s">
        <v>231</v>
      </c>
      <c r="G970" s="165">
        <v>201809</v>
      </c>
      <c r="H970" s="284">
        <f>VLOOKUP(A970,Specifikation!A:E,5,0)/12</f>
        <v>0</v>
      </c>
    </row>
    <row r="971" spans="1:8">
      <c r="A971" s="285">
        <v>4088</v>
      </c>
      <c r="B971" s="165">
        <v>1</v>
      </c>
      <c r="C971" s="165"/>
      <c r="D971" s="165"/>
      <c r="E971" s="165"/>
      <c r="F971" s="165" t="s">
        <v>231</v>
      </c>
      <c r="G971" s="165">
        <v>201810</v>
      </c>
      <c r="H971" s="284">
        <f>VLOOKUP(A971,Specifikation!A:E,5,0)/12</f>
        <v>0</v>
      </c>
    </row>
    <row r="972" spans="1:8">
      <c r="A972" s="285">
        <v>4088</v>
      </c>
      <c r="B972" s="165">
        <v>1</v>
      </c>
      <c r="C972" s="165"/>
      <c r="D972" s="165"/>
      <c r="E972" s="165"/>
      <c r="F972" s="165" t="s">
        <v>231</v>
      </c>
      <c r="G972" s="165">
        <v>201811</v>
      </c>
      <c r="H972" s="284">
        <f>VLOOKUP(A972,Specifikation!A:E,5,0)/12</f>
        <v>0</v>
      </c>
    </row>
    <row r="973" spans="1:8">
      <c r="A973" s="285">
        <v>4088</v>
      </c>
      <c r="B973" s="165">
        <v>1</v>
      </c>
      <c r="C973" s="165"/>
      <c r="D973" s="165"/>
      <c r="E973" s="165"/>
      <c r="F973" s="165" t="s">
        <v>231</v>
      </c>
      <c r="G973" s="165">
        <v>201812</v>
      </c>
      <c r="H973" s="284">
        <f>VLOOKUP(A973,Specifikation!A:E,5,0)/12</f>
        <v>0</v>
      </c>
    </row>
    <row r="974" spans="1:8">
      <c r="A974" s="285">
        <v>4089</v>
      </c>
      <c r="B974" s="165">
        <v>1</v>
      </c>
      <c r="C974" s="165"/>
      <c r="D974" s="165"/>
      <c r="E974" s="165"/>
      <c r="F974" s="165" t="s">
        <v>231</v>
      </c>
      <c r="G974" s="165">
        <v>201801</v>
      </c>
      <c r="H974" s="284">
        <f>VLOOKUP(A974,Specifikation!A:E,5,0)/12</f>
        <v>0</v>
      </c>
    </row>
    <row r="975" spans="1:8">
      <c r="A975" s="285">
        <v>4089</v>
      </c>
      <c r="B975" s="165">
        <v>1</v>
      </c>
      <c r="C975" s="165"/>
      <c r="D975" s="165"/>
      <c r="E975" s="165"/>
      <c r="F975" s="165" t="s">
        <v>231</v>
      </c>
      <c r="G975" s="165">
        <v>201802</v>
      </c>
      <c r="H975" s="284">
        <f>VLOOKUP(A975,Specifikation!A:E,5,0)/12</f>
        <v>0</v>
      </c>
    </row>
    <row r="976" spans="1:8">
      <c r="A976" s="285">
        <v>4089</v>
      </c>
      <c r="B976" s="165">
        <v>1</v>
      </c>
      <c r="C976" s="165"/>
      <c r="D976" s="165"/>
      <c r="E976" s="165"/>
      <c r="F976" s="165" t="s">
        <v>231</v>
      </c>
      <c r="G976" s="165">
        <v>201803</v>
      </c>
      <c r="H976" s="284">
        <f>VLOOKUP(A976,Specifikation!A:E,5,0)/12</f>
        <v>0</v>
      </c>
    </row>
    <row r="977" spans="1:8">
      <c r="A977" s="285">
        <v>4089</v>
      </c>
      <c r="B977" s="165">
        <v>1</v>
      </c>
      <c r="C977" s="165"/>
      <c r="D977" s="165"/>
      <c r="E977" s="165"/>
      <c r="F977" s="165" t="s">
        <v>231</v>
      </c>
      <c r="G977" s="165">
        <v>201804</v>
      </c>
      <c r="H977" s="284">
        <f>VLOOKUP(A977,Specifikation!A:E,5,0)/12</f>
        <v>0</v>
      </c>
    </row>
    <row r="978" spans="1:8">
      <c r="A978" s="285">
        <v>4089</v>
      </c>
      <c r="B978" s="165">
        <v>1</v>
      </c>
      <c r="C978" s="165"/>
      <c r="D978" s="165"/>
      <c r="E978" s="165"/>
      <c r="F978" s="165" t="s">
        <v>231</v>
      </c>
      <c r="G978" s="165">
        <v>201805</v>
      </c>
      <c r="H978" s="284">
        <f>VLOOKUP(A978,Specifikation!A:E,5,0)/12</f>
        <v>0</v>
      </c>
    </row>
    <row r="979" spans="1:8">
      <c r="A979" s="285">
        <v>4089</v>
      </c>
      <c r="B979" s="165">
        <v>1</v>
      </c>
      <c r="C979" s="165"/>
      <c r="D979" s="165"/>
      <c r="E979" s="165"/>
      <c r="F979" s="165" t="s">
        <v>231</v>
      </c>
      <c r="G979" s="165">
        <v>201806</v>
      </c>
      <c r="H979" s="284">
        <f>VLOOKUP(A979,Specifikation!A:E,5,0)/12</f>
        <v>0</v>
      </c>
    </row>
    <row r="980" spans="1:8">
      <c r="A980" s="285">
        <v>4089</v>
      </c>
      <c r="B980" s="165">
        <v>1</v>
      </c>
      <c r="C980" s="165"/>
      <c r="D980" s="165"/>
      <c r="E980" s="165"/>
      <c r="F980" s="165" t="s">
        <v>231</v>
      </c>
      <c r="G980" s="165">
        <v>201807</v>
      </c>
      <c r="H980" s="284">
        <f>VLOOKUP(A980,Specifikation!A:E,5,0)/12</f>
        <v>0</v>
      </c>
    </row>
    <row r="981" spans="1:8">
      <c r="A981" s="285">
        <v>4089</v>
      </c>
      <c r="B981" s="165">
        <v>1</v>
      </c>
      <c r="C981" s="165"/>
      <c r="D981" s="165"/>
      <c r="E981" s="165"/>
      <c r="F981" s="165" t="s">
        <v>231</v>
      </c>
      <c r="G981" s="165">
        <v>201808</v>
      </c>
      <c r="H981" s="284">
        <f>VLOOKUP(A981,Specifikation!A:E,5,0)/12</f>
        <v>0</v>
      </c>
    </row>
    <row r="982" spans="1:8">
      <c r="A982" s="285">
        <v>4089</v>
      </c>
      <c r="B982" s="165">
        <v>1</v>
      </c>
      <c r="C982" s="165"/>
      <c r="D982" s="165"/>
      <c r="E982" s="165"/>
      <c r="F982" s="165" t="s">
        <v>231</v>
      </c>
      <c r="G982" s="165">
        <v>201809</v>
      </c>
      <c r="H982" s="284">
        <f>VLOOKUP(A982,Specifikation!A:E,5,0)/12</f>
        <v>0</v>
      </c>
    </row>
    <row r="983" spans="1:8">
      <c r="A983" s="285">
        <v>4089</v>
      </c>
      <c r="B983" s="165">
        <v>1</v>
      </c>
      <c r="C983" s="165"/>
      <c r="D983" s="165"/>
      <c r="E983" s="165"/>
      <c r="F983" s="165" t="s">
        <v>231</v>
      </c>
      <c r="G983" s="165">
        <v>201810</v>
      </c>
      <c r="H983" s="284">
        <f>VLOOKUP(A983,Specifikation!A:E,5,0)/12</f>
        <v>0</v>
      </c>
    </row>
    <row r="984" spans="1:8">
      <c r="A984" s="285">
        <v>4089</v>
      </c>
      <c r="B984" s="165">
        <v>1</v>
      </c>
      <c r="C984" s="165"/>
      <c r="D984" s="165"/>
      <c r="E984" s="165"/>
      <c r="F984" s="165" t="s">
        <v>231</v>
      </c>
      <c r="G984" s="165">
        <v>201811</v>
      </c>
      <c r="H984" s="284">
        <f>VLOOKUP(A984,Specifikation!A:E,5,0)/12</f>
        <v>0</v>
      </c>
    </row>
    <row r="985" spans="1:8">
      <c r="A985" s="285">
        <v>4089</v>
      </c>
      <c r="B985" s="165">
        <v>1</v>
      </c>
      <c r="C985" s="165"/>
      <c r="D985" s="165"/>
      <c r="E985" s="165"/>
      <c r="F985" s="165" t="s">
        <v>231</v>
      </c>
      <c r="G985" s="165">
        <v>201812</v>
      </c>
      <c r="H985" s="284">
        <f>VLOOKUP(A985,Specifikation!A:E,5,0)/12</f>
        <v>0</v>
      </c>
    </row>
    <row r="986" spans="1:8">
      <c r="A986" s="285">
        <v>4110</v>
      </c>
      <c r="B986" s="165">
        <v>1</v>
      </c>
      <c r="C986" s="165"/>
      <c r="D986" s="165"/>
      <c r="E986" s="165"/>
      <c r="F986" s="165" t="s">
        <v>231</v>
      </c>
      <c r="G986" s="165">
        <v>201801</v>
      </c>
      <c r="H986" s="284">
        <f>VLOOKUP(A986,Specifikation!A:E,5,0)/12</f>
        <v>0</v>
      </c>
    </row>
    <row r="987" spans="1:8">
      <c r="A987" s="285">
        <v>4110</v>
      </c>
      <c r="B987" s="165">
        <v>1</v>
      </c>
      <c r="C987" s="165"/>
      <c r="D987" s="165"/>
      <c r="E987" s="165"/>
      <c r="F987" s="165" t="s">
        <v>231</v>
      </c>
      <c r="G987" s="165">
        <v>201802</v>
      </c>
      <c r="H987" s="284">
        <f>VLOOKUP(A987,Specifikation!A:E,5,0)/12</f>
        <v>0</v>
      </c>
    </row>
    <row r="988" spans="1:8">
      <c r="A988" s="285">
        <v>4110</v>
      </c>
      <c r="B988" s="165">
        <v>1</v>
      </c>
      <c r="C988" s="165"/>
      <c r="D988" s="165"/>
      <c r="E988" s="165"/>
      <c r="F988" s="165" t="s">
        <v>231</v>
      </c>
      <c r="G988" s="165">
        <v>201803</v>
      </c>
      <c r="H988" s="284">
        <f>VLOOKUP(A988,Specifikation!A:E,5,0)/12</f>
        <v>0</v>
      </c>
    </row>
    <row r="989" spans="1:8">
      <c r="A989" s="285">
        <v>4110</v>
      </c>
      <c r="B989" s="165">
        <v>1</v>
      </c>
      <c r="C989" s="165"/>
      <c r="D989" s="165"/>
      <c r="E989" s="165"/>
      <c r="F989" s="165" t="s">
        <v>231</v>
      </c>
      <c r="G989" s="165">
        <v>201804</v>
      </c>
      <c r="H989" s="284">
        <f>VLOOKUP(A989,Specifikation!A:E,5,0)/12</f>
        <v>0</v>
      </c>
    </row>
    <row r="990" spans="1:8">
      <c r="A990" s="285">
        <v>4110</v>
      </c>
      <c r="B990" s="165">
        <v>1</v>
      </c>
      <c r="C990" s="165"/>
      <c r="D990" s="165"/>
      <c r="E990" s="165"/>
      <c r="F990" s="165" t="s">
        <v>231</v>
      </c>
      <c r="G990" s="165">
        <v>201805</v>
      </c>
      <c r="H990" s="284">
        <f>VLOOKUP(A990,Specifikation!A:E,5,0)/12</f>
        <v>0</v>
      </c>
    </row>
    <row r="991" spans="1:8">
      <c r="A991" s="285">
        <v>4110</v>
      </c>
      <c r="B991" s="165">
        <v>1</v>
      </c>
      <c r="C991" s="165"/>
      <c r="D991" s="165"/>
      <c r="E991" s="165"/>
      <c r="F991" s="165" t="s">
        <v>231</v>
      </c>
      <c r="G991" s="165">
        <v>201806</v>
      </c>
      <c r="H991" s="284">
        <f>VLOOKUP(A991,Specifikation!A:E,5,0)/12</f>
        <v>0</v>
      </c>
    </row>
    <row r="992" spans="1:8">
      <c r="A992" s="285">
        <v>4110</v>
      </c>
      <c r="B992" s="165">
        <v>1</v>
      </c>
      <c r="C992" s="165"/>
      <c r="D992" s="165"/>
      <c r="E992" s="165"/>
      <c r="F992" s="165" t="s">
        <v>231</v>
      </c>
      <c r="G992" s="165">
        <v>201807</v>
      </c>
      <c r="H992" s="284">
        <f>VLOOKUP(A992,Specifikation!A:E,5,0)/12</f>
        <v>0</v>
      </c>
    </row>
    <row r="993" spans="1:8">
      <c r="A993" s="285">
        <v>4110</v>
      </c>
      <c r="B993" s="165">
        <v>1</v>
      </c>
      <c r="C993" s="165"/>
      <c r="D993" s="165"/>
      <c r="E993" s="165"/>
      <c r="F993" s="165" t="s">
        <v>231</v>
      </c>
      <c r="G993" s="165">
        <v>201808</v>
      </c>
      <c r="H993" s="284">
        <f>VLOOKUP(A993,Specifikation!A:E,5,0)/12</f>
        <v>0</v>
      </c>
    </row>
    <row r="994" spans="1:8">
      <c r="A994" s="285">
        <v>4110</v>
      </c>
      <c r="B994" s="165">
        <v>1</v>
      </c>
      <c r="C994" s="165"/>
      <c r="D994" s="165"/>
      <c r="E994" s="165"/>
      <c r="F994" s="165" t="s">
        <v>231</v>
      </c>
      <c r="G994" s="165">
        <v>201809</v>
      </c>
      <c r="H994" s="284">
        <f>VLOOKUP(A994,Specifikation!A:E,5,0)/12</f>
        <v>0</v>
      </c>
    </row>
    <row r="995" spans="1:8">
      <c r="A995" s="285">
        <v>4110</v>
      </c>
      <c r="B995" s="165">
        <v>1</v>
      </c>
      <c r="C995" s="165"/>
      <c r="D995" s="165"/>
      <c r="E995" s="165"/>
      <c r="F995" s="165" t="s">
        <v>231</v>
      </c>
      <c r="G995" s="165">
        <v>201810</v>
      </c>
      <c r="H995" s="284">
        <f>VLOOKUP(A995,Specifikation!A:E,5,0)/12</f>
        <v>0</v>
      </c>
    </row>
    <row r="996" spans="1:8">
      <c r="A996" s="285">
        <v>4110</v>
      </c>
      <c r="B996" s="165">
        <v>1</v>
      </c>
      <c r="C996" s="165"/>
      <c r="D996" s="165"/>
      <c r="E996" s="165"/>
      <c r="F996" s="165" t="s">
        <v>231</v>
      </c>
      <c r="G996" s="165">
        <v>201811</v>
      </c>
      <c r="H996" s="284">
        <f>VLOOKUP(A996,Specifikation!A:E,5,0)/12</f>
        <v>0</v>
      </c>
    </row>
    <row r="997" spans="1:8">
      <c r="A997" s="285">
        <v>4110</v>
      </c>
      <c r="B997" s="165">
        <v>1</v>
      </c>
      <c r="C997" s="165"/>
      <c r="D997" s="165"/>
      <c r="E997" s="165"/>
      <c r="F997" s="165" t="s">
        <v>231</v>
      </c>
      <c r="G997" s="165">
        <v>201812</v>
      </c>
      <c r="H997" s="284">
        <f>VLOOKUP(A997,Specifikation!A:E,5,0)/12</f>
        <v>0</v>
      </c>
    </row>
    <row r="998" spans="1:8">
      <c r="A998" s="285">
        <v>4120</v>
      </c>
      <c r="B998" s="165">
        <v>1</v>
      </c>
      <c r="C998" s="165"/>
      <c r="D998" s="165"/>
      <c r="E998" s="165"/>
      <c r="F998" s="165" t="s">
        <v>231</v>
      </c>
      <c r="G998" s="165">
        <v>201801</v>
      </c>
      <c r="H998" s="284">
        <f>VLOOKUP(A998,Specifikation!A:E,5,0)/12</f>
        <v>-2083.3333333333335</v>
      </c>
    </row>
    <row r="999" spans="1:8">
      <c r="A999" s="285">
        <v>4120</v>
      </c>
      <c r="B999" s="165">
        <v>1</v>
      </c>
      <c r="C999" s="165"/>
      <c r="D999" s="165"/>
      <c r="E999" s="165"/>
      <c r="F999" s="165" t="s">
        <v>231</v>
      </c>
      <c r="G999" s="165">
        <v>201802</v>
      </c>
      <c r="H999" s="284">
        <f>VLOOKUP(A999,Specifikation!A:E,5,0)/12</f>
        <v>-2083.3333333333335</v>
      </c>
    </row>
    <row r="1000" spans="1:8">
      <c r="A1000" s="285">
        <v>4120</v>
      </c>
      <c r="B1000" s="165">
        <v>1</v>
      </c>
      <c r="C1000" s="165"/>
      <c r="D1000" s="165"/>
      <c r="E1000" s="165"/>
      <c r="F1000" s="165" t="s">
        <v>231</v>
      </c>
      <c r="G1000" s="165">
        <v>201803</v>
      </c>
      <c r="H1000" s="284">
        <f>VLOOKUP(A1000,Specifikation!A:E,5,0)/12</f>
        <v>-2083.3333333333335</v>
      </c>
    </row>
    <row r="1001" spans="1:8">
      <c r="A1001" s="285">
        <v>4120</v>
      </c>
      <c r="B1001" s="165">
        <v>1</v>
      </c>
      <c r="C1001" s="165"/>
      <c r="D1001" s="165"/>
      <c r="E1001" s="165"/>
      <c r="F1001" s="165" t="s">
        <v>231</v>
      </c>
      <c r="G1001" s="165">
        <v>201804</v>
      </c>
      <c r="H1001" s="284">
        <f>VLOOKUP(A1001,Specifikation!A:E,5,0)/12</f>
        <v>-2083.3333333333335</v>
      </c>
    </row>
    <row r="1002" spans="1:8">
      <c r="A1002" s="285">
        <v>4120</v>
      </c>
      <c r="B1002" s="165">
        <v>1</v>
      </c>
      <c r="C1002" s="165"/>
      <c r="D1002" s="165"/>
      <c r="E1002" s="165"/>
      <c r="F1002" s="165" t="s">
        <v>231</v>
      </c>
      <c r="G1002" s="165">
        <v>201805</v>
      </c>
      <c r="H1002" s="284">
        <f>VLOOKUP(A1002,Specifikation!A:E,5,0)/12</f>
        <v>-2083.3333333333335</v>
      </c>
    </row>
    <row r="1003" spans="1:8">
      <c r="A1003" s="285">
        <v>4120</v>
      </c>
      <c r="B1003" s="165">
        <v>1</v>
      </c>
      <c r="C1003" s="165"/>
      <c r="D1003" s="165"/>
      <c r="E1003" s="165"/>
      <c r="F1003" s="165" t="s">
        <v>231</v>
      </c>
      <c r="G1003" s="165">
        <v>201806</v>
      </c>
      <c r="H1003" s="284">
        <f>VLOOKUP(A1003,Specifikation!A:E,5,0)/12</f>
        <v>-2083.3333333333335</v>
      </c>
    </row>
    <row r="1004" spans="1:8">
      <c r="A1004" s="285">
        <v>4120</v>
      </c>
      <c r="B1004" s="165">
        <v>1</v>
      </c>
      <c r="C1004" s="165"/>
      <c r="D1004" s="165"/>
      <c r="E1004" s="165"/>
      <c r="F1004" s="165" t="s">
        <v>231</v>
      </c>
      <c r="G1004" s="165">
        <v>201807</v>
      </c>
      <c r="H1004" s="284">
        <f>VLOOKUP(A1004,Specifikation!A:E,5,0)/12</f>
        <v>-2083.3333333333335</v>
      </c>
    </row>
    <row r="1005" spans="1:8">
      <c r="A1005" s="285">
        <v>4120</v>
      </c>
      <c r="B1005" s="165">
        <v>1</v>
      </c>
      <c r="C1005" s="165"/>
      <c r="D1005" s="165"/>
      <c r="E1005" s="165"/>
      <c r="F1005" s="165" t="s">
        <v>231</v>
      </c>
      <c r="G1005" s="165">
        <v>201808</v>
      </c>
      <c r="H1005" s="284">
        <f>VLOOKUP(A1005,Specifikation!A:E,5,0)/12</f>
        <v>-2083.3333333333335</v>
      </c>
    </row>
    <row r="1006" spans="1:8">
      <c r="A1006" s="285">
        <v>4120</v>
      </c>
      <c r="B1006" s="165">
        <v>1</v>
      </c>
      <c r="C1006" s="165"/>
      <c r="D1006" s="165"/>
      <c r="E1006" s="165"/>
      <c r="F1006" s="165" t="s">
        <v>231</v>
      </c>
      <c r="G1006" s="165">
        <v>201809</v>
      </c>
      <c r="H1006" s="284">
        <f>VLOOKUP(A1006,Specifikation!A:E,5,0)/12</f>
        <v>-2083.3333333333335</v>
      </c>
    </row>
    <row r="1007" spans="1:8">
      <c r="A1007" s="285">
        <v>4120</v>
      </c>
      <c r="B1007" s="165">
        <v>1</v>
      </c>
      <c r="C1007" s="165"/>
      <c r="D1007" s="165"/>
      <c r="E1007" s="165"/>
      <c r="F1007" s="165" t="s">
        <v>231</v>
      </c>
      <c r="G1007" s="165">
        <v>201810</v>
      </c>
      <c r="H1007" s="284">
        <f>VLOOKUP(A1007,Specifikation!A:E,5,0)/12</f>
        <v>-2083.3333333333335</v>
      </c>
    </row>
    <row r="1008" spans="1:8">
      <c r="A1008" s="285">
        <v>4120</v>
      </c>
      <c r="B1008" s="165">
        <v>1</v>
      </c>
      <c r="C1008" s="165"/>
      <c r="D1008" s="165"/>
      <c r="E1008" s="165"/>
      <c r="F1008" s="165" t="s">
        <v>231</v>
      </c>
      <c r="G1008" s="165">
        <v>201811</v>
      </c>
      <c r="H1008" s="284">
        <f>VLOOKUP(A1008,Specifikation!A:E,5,0)/12</f>
        <v>-2083.3333333333335</v>
      </c>
    </row>
    <row r="1009" spans="1:8">
      <c r="A1009" s="285">
        <v>4120</v>
      </c>
      <c r="B1009" s="165">
        <v>1</v>
      </c>
      <c r="C1009" s="165"/>
      <c r="D1009" s="165"/>
      <c r="E1009" s="165"/>
      <c r="F1009" s="165" t="s">
        <v>231</v>
      </c>
      <c r="G1009" s="165">
        <v>201812</v>
      </c>
      <c r="H1009" s="284">
        <f>VLOOKUP(A1009,Specifikation!A:E,5,0)/12</f>
        <v>-2083.3333333333335</v>
      </c>
    </row>
    <row r="1010" spans="1:8">
      <c r="A1010" s="285">
        <v>4134</v>
      </c>
      <c r="B1010" s="165">
        <v>1</v>
      </c>
      <c r="C1010" s="165"/>
      <c r="D1010" s="165"/>
      <c r="E1010" s="165"/>
      <c r="F1010" s="165" t="s">
        <v>231</v>
      </c>
      <c r="G1010" s="165">
        <v>201801</v>
      </c>
      <c r="H1010" s="284">
        <f>VLOOKUP(A1010,Specifikation!A:E,5,0)/12</f>
        <v>-5000</v>
      </c>
    </row>
    <row r="1011" spans="1:8">
      <c r="A1011" s="285">
        <v>4134</v>
      </c>
      <c r="B1011" s="165">
        <v>1</v>
      </c>
      <c r="C1011" s="165"/>
      <c r="D1011" s="165"/>
      <c r="E1011" s="165"/>
      <c r="F1011" s="165" t="s">
        <v>231</v>
      </c>
      <c r="G1011" s="165">
        <v>201802</v>
      </c>
      <c r="H1011" s="284">
        <f>VLOOKUP(A1011,Specifikation!A:E,5,0)/12</f>
        <v>-5000</v>
      </c>
    </row>
    <row r="1012" spans="1:8">
      <c r="A1012" s="285">
        <v>4134</v>
      </c>
      <c r="B1012" s="165">
        <v>1</v>
      </c>
      <c r="C1012" s="165"/>
      <c r="D1012" s="165"/>
      <c r="E1012" s="165"/>
      <c r="F1012" s="165" t="s">
        <v>231</v>
      </c>
      <c r="G1012" s="165">
        <v>201803</v>
      </c>
      <c r="H1012" s="284">
        <f>VLOOKUP(A1012,Specifikation!A:E,5,0)/12</f>
        <v>-5000</v>
      </c>
    </row>
    <row r="1013" spans="1:8">
      <c r="A1013" s="285">
        <v>4134</v>
      </c>
      <c r="B1013" s="165">
        <v>1</v>
      </c>
      <c r="C1013" s="165"/>
      <c r="D1013" s="165"/>
      <c r="E1013" s="165"/>
      <c r="F1013" s="165" t="s">
        <v>231</v>
      </c>
      <c r="G1013" s="165">
        <v>201804</v>
      </c>
      <c r="H1013" s="284">
        <f>VLOOKUP(A1013,Specifikation!A:E,5,0)/12</f>
        <v>-5000</v>
      </c>
    </row>
    <row r="1014" spans="1:8">
      <c r="A1014" s="285">
        <v>4134</v>
      </c>
      <c r="B1014" s="165">
        <v>1</v>
      </c>
      <c r="C1014" s="165"/>
      <c r="D1014" s="165"/>
      <c r="E1014" s="165"/>
      <c r="F1014" s="165" t="s">
        <v>231</v>
      </c>
      <c r="G1014" s="165">
        <v>201805</v>
      </c>
      <c r="H1014" s="284">
        <f>VLOOKUP(A1014,Specifikation!A:E,5,0)/12</f>
        <v>-5000</v>
      </c>
    </row>
    <row r="1015" spans="1:8">
      <c r="A1015" s="285">
        <v>4134</v>
      </c>
      <c r="B1015" s="165">
        <v>1</v>
      </c>
      <c r="C1015" s="165"/>
      <c r="D1015" s="165"/>
      <c r="E1015" s="165"/>
      <c r="F1015" s="165" t="s">
        <v>231</v>
      </c>
      <c r="G1015" s="165">
        <v>201806</v>
      </c>
      <c r="H1015" s="284">
        <f>VLOOKUP(A1015,Specifikation!A:E,5,0)/12</f>
        <v>-5000</v>
      </c>
    </row>
    <row r="1016" spans="1:8">
      <c r="A1016" s="285">
        <v>4134</v>
      </c>
      <c r="B1016" s="165">
        <v>1</v>
      </c>
      <c r="C1016" s="165"/>
      <c r="D1016" s="165"/>
      <c r="E1016" s="165"/>
      <c r="F1016" s="165" t="s">
        <v>231</v>
      </c>
      <c r="G1016" s="165">
        <v>201807</v>
      </c>
      <c r="H1016" s="284">
        <f>VLOOKUP(A1016,Specifikation!A:E,5,0)/12</f>
        <v>-5000</v>
      </c>
    </row>
    <row r="1017" spans="1:8">
      <c r="A1017" s="285">
        <v>4134</v>
      </c>
      <c r="B1017" s="165">
        <v>1</v>
      </c>
      <c r="C1017" s="165"/>
      <c r="D1017" s="165"/>
      <c r="E1017" s="165"/>
      <c r="F1017" s="165" t="s">
        <v>231</v>
      </c>
      <c r="G1017" s="165">
        <v>201808</v>
      </c>
      <c r="H1017" s="284">
        <f>VLOOKUP(A1017,Specifikation!A:E,5,0)/12</f>
        <v>-5000</v>
      </c>
    </row>
    <row r="1018" spans="1:8">
      <c r="A1018" s="285">
        <v>4134</v>
      </c>
      <c r="B1018" s="165">
        <v>1</v>
      </c>
      <c r="C1018" s="165"/>
      <c r="D1018" s="165"/>
      <c r="E1018" s="165"/>
      <c r="F1018" s="165" t="s">
        <v>231</v>
      </c>
      <c r="G1018" s="165">
        <v>201809</v>
      </c>
      <c r="H1018" s="284">
        <f>VLOOKUP(A1018,Specifikation!A:E,5,0)/12</f>
        <v>-5000</v>
      </c>
    </row>
    <row r="1019" spans="1:8">
      <c r="A1019" s="285">
        <v>4134</v>
      </c>
      <c r="B1019" s="165">
        <v>1</v>
      </c>
      <c r="C1019" s="165"/>
      <c r="D1019" s="165"/>
      <c r="E1019" s="165"/>
      <c r="F1019" s="165" t="s">
        <v>231</v>
      </c>
      <c r="G1019" s="165">
        <v>201810</v>
      </c>
      <c r="H1019" s="284">
        <f>VLOOKUP(A1019,Specifikation!A:E,5,0)/12</f>
        <v>-5000</v>
      </c>
    </row>
    <row r="1020" spans="1:8">
      <c r="A1020" s="285">
        <v>4134</v>
      </c>
      <c r="B1020" s="165">
        <v>1</v>
      </c>
      <c r="C1020" s="165"/>
      <c r="D1020" s="165"/>
      <c r="E1020" s="165"/>
      <c r="F1020" s="165" t="s">
        <v>231</v>
      </c>
      <c r="G1020" s="165">
        <v>201811</v>
      </c>
      <c r="H1020" s="284">
        <f>VLOOKUP(A1020,Specifikation!A:E,5,0)/12</f>
        <v>-5000</v>
      </c>
    </row>
    <row r="1021" spans="1:8">
      <c r="A1021" s="285">
        <v>4134</v>
      </c>
      <c r="B1021" s="165">
        <v>1</v>
      </c>
      <c r="C1021" s="165"/>
      <c r="D1021" s="165"/>
      <c r="E1021" s="165"/>
      <c r="F1021" s="165" t="s">
        <v>231</v>
      </c>
      <c r="G1021" s="165">
        <v>201812</v>
      </c>
      <c r="H1021" s="284">
        <f>VLOOKUP(A1021,Specifikation!A:E,5,0)/12</f>
        <v>-5000</v>
      </c>
    </row>
    <row r="1022" spans="1:8">
      <c r="A1022" s="285">
        <v>4140</v>
      </c>
      <c r="B1022" s="165">
        <v>1</v>
      </c>
      <c r="C1022" s="165"/>
      <c r="D1022" s="165"/>
      <c r="E1022" s="165"/>
      <c r="F1022" s="165" t="s">
        <v>231</v>
      </c>
      <c r="G1022" s="165">
        <v>201801</v>
      </c>
      <c r="H1022" s="284">
        <f>VLOOKUP(A1022,Specifikation!A:E,5,0)/12</f>
        <v>0</v>
      </c>
    </row>
    <row r="1023" spans="1:8">
      <c r="A1023" s="285">
        <v>4140</v>
      </c>
      <c r="B1023" s="165">
        <v>1</v>
      </c>
      <c r="C1023" s="165"/>
      <c r="D1023" s="165"/>
      <c r="E1023" s="165"/>
      <c r="F1023" s="165" t="s">
        <v>231</v>
      </c>
      <c r="G1023" s="165">
        <v>201802</v>
      </c>
      <c r="H1023" s="284">
        <f>VLOOKUP(A1023,Specifikation!A:E,5,0)/12</f>
        <v>0</v>
      </c>
    </row>
    <row r="1024" spans="1:8">
      <c r="A1024" s="285">
        <v>4140</v>
      </c>
      <c r="B1024" s="165">
        <v>1</v>
      </c>
      <c r="C1024" s="165"/>
      <c r="D1024" s="165"/>
      <c r="E1024" s="165"/>
      <c r="F1024" s="165" t="s">
        <v>231</v>
      </c>
      <c r="G1024" s="165">
        <v>201803</v>
      </c>
      <c r="H1024" s="284">
        <f>VLOOKUP(A1024,Specifikation!A:E,5,0)/12</f>
        <v>0</v>
      </c>
    </row>
    <row r="1025" spans="1:8">
      <c r="A1025" s="285">
        <v>4140</v>
      </c>
      <c r="B1025" s="165">
        <v>1</v>
      </c>
      <c r="C1025" s="165"/>
      <c r="D1025" s="165"/>
      <c r="E1025" s="165"/>
      <c r="F1025" s="165" t="s">
        <v>231</v>
      </c>
      <c r="G1025" s="165">
        <v>201804</v>
      </c>
      <c r="H1025" s="284">
        <f>VLOOKUP(A1025,Specifikation!A:E,5,0)/12</f>
        <v>0</v>
      </c>
    </row>
    <row r="1026" spans="1:8">
      <c r="A1026" s="285">
        <v>4140</v>
      </c>
      <c r="B1026" s="165">
        <v>1</v>
      </c>
      <c r="C1026" s="165"/>
      <c r="D1026" s="165"/>
      <c r="E1026" s="165"/>
      <c r="F1026" s="165" t="s">
        <v>231</v>
      </c>
      <c r="G1026" s="165">
        <v>201805</v>
      </c>
      <c r="H1026" s="284">
        <f>VLOOKUP(A1026,Specifikation!A:E,5,0)/12</f>
        <v>0</v>
      </c>
    </row>
    <row r="1027" spans="1:8">
      <c r="A1027" s="285">
        <v>4140</v>
      </c>
      <c r="B1027" s="165">
        <v>1</v>
      </c>
      <c r="C1027" s="165"/>
      <c r="D1027" s="165"/>
      <c r="E1027" s="165"/>
      <c r="F1027" s="165" t="s">
        <v>231</v>
      </c>
      <c r="G1027" s="165">
        <v>201806</v>
      </c>
      <c r="H1027" s="284">
        <f>VLOOKUP(A1027,Specifikation!A:E,5,0)/12</f>
        <v>0</v>
      </c>
    </row>
    <row r="1028" spans="1:8">
      <c r="A1028" s="285">
        <v>4140</v>
      </c>
      <c r="B1028" s="165">
        <v>1</v>
      </c>
      <c r="C1028" s="165"/>
      <c r="D1028" s="165"/>
      <c r="E1028" s="165"/>
      <c r="F1028" s="165" t="s">
        <v>231</v>
      </c>
      <c r="G1028" s="165">
        <v>201807</v>
      </c>
      <c r="H1028" s="284">
        <f>VLOOKUP(A1028,Specifikation!A:E,5,0)/12</f>
        <v>0</v>
      </c>
    </row>
    <row r="1029" spans="1:8">
      <c r="A1029" s="285">
        <v>4140</v>
      </c>
      <c r="B1029" s="165">
        <v>1</v>
      </c>
      <c r="C1029" s="165"/>
      <c r="D1029" s="165"/>
      <c r="E1029" s="165"/>
      <c r="F1029" s="165" t="s">
        <v>231</v>
      </c>
      <c r="G1029" s="165">
        <v>201808</v>
      </c>
      <c r="H1029" s="284">
        <f>VLOOKUP(A1029,Specifikation!A:E,5,0)/12</f>
        <v>0</v>
      </c>
    </row>
    <row r="1030" spans="1:8">
      <c r="A1030" s="285">
        <v>4140</v>
      </c>
      <c r="B1030" s="165">
        <v>1</v>
      </c>
      <c r="C1030" s="165"/>
      <c r="D1030" s="165"/>
      <c r="E1030" s="165"/>
      <c r="F1030" s="165" t="s">
        <v>231</v>
      </c>
      <c r="G1030" s="165">
        <v>201809</v>
      </c>
      <c r="H1030" s="284">
        <f>VLOOKUP(A1030,Specifikation!A:E,5,0)/12</f>
        <v>0</v>
      </c>
    </row>
    <row r="1031" spans="1:8">
      <c r="A1031" s="285">
        <v>4140</v>
      </c>
      <c r="B1031" s="165">
        <v>1</v>
      </c>
      <c r="C1031" s="165"/>
      <c r="D1031" s="165"/>
      <c r="E1031" s="165"/>
      <c r="F1031" s="165" t="s">
        <v>231</v>
      </c>
      <c r="G1031" s="165">
        <v>201810</v>
      </c>
      <c r="H1031" s="284">
        <f>VLOOKUP(A1031,Specifikation!A:E,5,0)/12</f>
        <v>0</v>
      </c>
    </row>
    <row r="1032" spans="1:8">
      <c r="A1032" s="285">
        <v>4140</v>
      </c>
      <c r="B1032" s="165">
        <v>1</v>
      </c>
      <c r="C1032" s="165"/>
      <c r="D1032" s="165"/>
      <c r="E1032" s="165"/>
      <c r="F1032" s="165" t="s">
        <v>231</v>
      </c>
      <c r="G1032" s="165">
        <v>201811</v>
      </c>
      <c r="H1032" s="284">
        <f>VLOOKUP(A1032,Specifikation!A:E,5,0)/12</f>
        <v>0</v>
      </c>
    </row>
    <row r="1033" spans="1:8">
      <c r="A1033" s="285">
        <v>4140</v>
      </c>
      <c r="B1033" s="165">
        <v>1</v>
      </c>
      <c r="C1033" s="165"/>
      <c r="D1033" s="165"/>
      <c r="E1033" s="165"/>
      <c r="F1033" s="165" t="s">
        <v>231</v>
      </c>
      <c r="G1033" s="165">
        <v>201812</v>
      </c>
      <c r="H1033" s="284">
        <f>VLOOKUP(A1033,Specifikation!A:E,5,0)/12</f>
        <v>0</v>
      </c>
    </row>
    <row r="1034" spans="1:8">
      <c r="A1034" s="285">
        <v>4141</v>
      </c>
      <c r="B1034" s="165">
        <v>1</v>
      </c>
      <c r="C1034" s="165"/>
      <c r="D1034" s="165"/>
      <c r="E1034" s="165"/>
      <c r="F1034" s="165" t="s">
        <v>231</v>
      </c>
      <c r="G1034" s="165">
        <v>201801</v>
      </c>
      <c r="H1034" s="284">
        <f>VLOOKUP(A1034,Specifikation!A:E,5,0)/12</f>
        <v>-4166.666666666667</v>
      </c>
    </row>
    <row r="1035" spans="1:8">
      <c r="A1035" s="285">
        <v>4141</v>
      </c>
      <c r="B1035" s="165">
        <v>1</v>
      </c>
      <c r="C1035" s="165"/>
      <c r="D1035" s="165"/>
      <c r="E1035" s="165"/>
      <c r="F1035" s="165" t="s">
        <v>231</v>
      </c>
      <c r="G1035" s="165">
        <v>201802</v>
      </c>
      <c r="H1035" s="284">
        <f>VLOOKUP(A1035,Specifikation!A:E,5,0)/12</f>
        <v>-4166.666666666667</v>
      </c>
    </row>
    <row r="1036" spans="1:8">
      <c r="A1036" s="285">
        <v>4141</v>
      </c>
      <c r="B1036" s="165">
        <v>1</v>
      </c>
      <c r="C1036" s="165"/>
      <c r="D1036" s="165"/>
      <c r="E1036" s="165"/>
      <c r="F1036" s="165" t="s">
        <v>231</v>
      </c>
      <c r="G1036" s="165">
        <v>201803</v>
      </c>
      <c r="H1036" s="284">
        <f>VLOOKUP(A1036,Specifikation!A:E,5,0)/12</f>
        <v>-4166.666666666667</v>
      </c>
    </row>
    <row r="1037" spans="1:8">
      <c r="A1037" s="285">
        <v>4141</v>
      </c>
      <c r="B1037" s="165">
        <v>1</v>
      </c>
      <c r="C1037" s="165"/>
      <c r="D1037" s="165"/>
      <c r="E1037" s="165"/>
      <c r="F1037" s="165" t="s">
        <v>231</v>
      </c>
      <c r="G1037" s="165">
        <v>201804</v>
      </c>
      <c r="H1037" s="284">
        <f>VLOOKUP(A1037,Specifikation!A:E,5,0)/12</f>
        <v>-4166.666666666667</v>
      </c>
    </row>
    <row r="1038" spans="1:8">
      <c r="A1038" s="285">
        <v>4141</v>
      </c>
      <c r="B1038" s="165">
        <v>1</v>
      </c>
      <c r="C1038" s="165"/>
      <c r="D1038" s="165"/>
      <c r="E1038" s="165"/>
      <c r="F1038" s="165" t="s">
        <v>231</v>
      </c>
      <c r="G1038" s="165">
        <v>201805</v>
      </c>
      <c r="H1038" s="284">
        <f>VLOOKUP(A1038,Specifikation!A:E,5,0)/12</f>
        <v>-4166.666666666667</v>
      </c>
    </row>
    <row r="1039" spans="1:8">
      <c r="A1039" s="285">
        <v>4141</v>
      </c>
      <c r="B1039" s="165">
        <v>1</v>
      </c>
      <c r="C1039" s="165"/>
      <c r="D1039" s="165"/>
      <c r="E1039" s="165"/>
      <c r="F1039" s="165" t="s">
        <v>231</v>
      </c>
      <c r="G1039" s="165">
        <v>201806</v>
      </c>
      <c r="H1039" s="284">
        <f>VLOOKUP(A1039,Specifikation!A:E,5,0)/12</f>
        <v>-4166.666666666667</v>
      </c>
    </row>
    <row r="1040" spans="1:8">
      <c r="A1040" s="285">
        <v>4141</v>
      </c>
      <c r="B1040" s="165">
        <v>1</v>
      </c>
      <c r="C1040" s="165"/>
      <c r="D1040" s="165"/>
      <c r="E1040" s="165"/>
      <c r="F1040" s="165" t="s">
        <v>231</v>
      </c>
      <c r="G1040" s="165">
        <v>201807</v>
      </c>
      <c r="H1040" s="284">
        <f>VLOOKUP(A1040,Specifikation!A:E,5,0)/12</f>
        <v>-4166.666666666667</v>
      </c>
    </row>
    <row r="1041" spans="1:8">
      <c r="A1041" s="285">
        <v>4141</v>
      </c>
      <c r="B1041" s="165">
        <v>1</v>
      </c>
      <c r="C1041" s="165"/>
      <c r="D1041" s="165"/>
      <c r="E1041" s="165"/>
      <c r="F1041" s="165" t="s">
        <v>231</v>
      </c>
      <c r="G1041" s="165">
        <v>201808</v>
      </c>
      <c r="H1041" s="284">
        <f>VLOOKUP(A1041,Specifikation!A:E,5,0)/12</f>
        <v>-4166.666666666667</v>
      </c>
    </row>
    <row r="1042" spans="1:8">
      <c r="A1042" s="285">
        <v>4141</v>
      </c>
      <c r="B1042" s="165">
        <v>1</v>
      </c>
      <c r="C1042" s="165"/>
      <c r="D1042" s="165"/>
      <c r="E1042" s="165"/>
      <c r="F1042" s="165" t="s">
        <v>231</v>
      </c>
      <c r="G1042" s="165">
        <v>201809</v>
      </c>
      <c r="H1042" s="284">
        <f>VLOOKUP(A1042,Specifikation!A:E,5,0)/12</f>
        <v>-4166.666666666667</v>
      </c>
    </row>
    <row r="1043" spans="1:8">
      <c r="A1043" s="285">
        <v>4141</v>
      </c>
      <c r="B1043" s="165">
        <v>1</v>
      </c>
      <c r="C1043" s="165"/>
      <c r="D1043" s="165"/>
      <c r="E1043" s="165"/>
      <c r="F1043" s="165" t="s">
        <v>231</v>
      </c>
      <c r="G1043" s="165">
        <v>201810</v>
      </c>
      <c r="H1043" s="284">
        <f>VLOOKUP(A1043,Specifikation!A:E,5,0)/12</f>
        <v>-4166.666666666667</v>
      </c>
    </row>
    <row r="1044" spans="1:8">
      <c r="A1044" s="285">
        <v>4141</v>
      </c>
      <c r="B1044" s="165">
        <v>1</v>
      </c>
      <c r="C1044" s="165"/>
      <c r="D1044" s="165"/>
      <c r="E1044" s="165"/>
      <c r="F1044" s="165" t="s">
        <v>231</v>
      </c>
      <c r="G1044" s="165">
        <v>201811</v>
      </c>
      <c r="H1044" s="284">
        <f>VLOOKUP(A1044,Specifikation!A:E,5,0)/12</f>
        <v>-4166.666666666667</v>
      </c>
    </row>
    <row r="1045" spans="1:8">
      <c r="A1045" s="285">
        <v>4141</v>
      </c>
      <c r="B1045" s="165">
        <v>1</v>
      </c>
      <c r="C1045" s="165"/>
      <c r="D1045" s="165"/>
      <c r="E1045" s="165"/>
      <c r="F1045" s="165" t="s">
        <v>231</v>
      </c>
      <c r="G1045" s="165">
        <v>201812</v>
      </c>
      <c r="H1045" s="284">
        <f>VLOOKUP(A1045,Specifikation!A:E,5,0)/12</f>
        <v>-4166.666666666667</v>
      </c>
    </row>
    <row r="1046" spans="1:8">
      <c r="A1046" s="285">
        <v>4143</v>
      </c>
      <c r="B1046" s="165">
        <v>1</v>
      </c>
      <c r="C1046" s="165"/>
      <c r="D1046" s="165"/>
      <c r="E1046" s="165"/>
      <c r="F1046" s="165" t="s">
        <v>231</v>
      </c>
      <c r="G1046" s="165">
        <v>201801</v>
      </c>
      <c r="H1046" s="284">
        <f>VLOOKUP(A1046,Specifikation!A:E,5,0)/12</f>
        <v>-4166.666666666667</v>
      </c>
    </row>
    <row r="1047" spans="1:8">
      <c r="A1047" s="285">
        <v>4143</v>
      </c>
      <c r="B1047" s="165">
        <v>1</v>
      </c>
      <c r="C1047" s="165"/>
      <c r="D1047" s="165"/>
      <c r="E1047" s="165"/>
      <c r="F1047" s="165" t="s">
        <v>231</v>
      </c>
      <c r="G1047" s="165">
        <v>201802</v>
      </c>
      <c r="H1047" s="284">
        <f>VLOOKUP(A1047,Specifikation!A:E,5,0)/12</f>
        <v>-4166.666666666667</v>
      </c>
    </row>
    <row r="1048" spans="1:8">
      <c r="A1048" s="285">
        <v>4143</v>
      </c>
      <c r="B1048" s="165">
        <v>1</v>
      </c>
      <c r="C1048" s="165"/>
      <c r="D1048" s="165"/>
      <c r="E1048" s="165"/>
      <c r="F1048" s="165" t="s">
        <v>231</v>
      </c>
      <c r="G1048" s="165">
        <v>201803</v>
      </c>
      <c r="H1048" s="284">
        <f>VLOOKUP(A1048,Specifikation!A:E,5,0)/12</f>
        <v>-4166.666666666667</v>
      </c>
    </row>
    <row r="1049" spans="1:8">
      <c r="A1049" s="285">
        <v>4143</v>
      </c>
      <c r="B1049" s="165">
        <v>1</v>
      </c>
      <c r="C1049" s="165"/>
      <c r="D1049" s="165"/>
      <c r="E1049" s="165"/>
      <c r="F1049" s="165" t="s">
        <v>231</v>
      </c>
      <c r="G1049" s="165">
        <v>201804</v>
      </c>
      <c r="H1049" s="284">
        <f>VLOOKUP(A1049,Specifikation!A:E,5,0)/12</f>
        <v>-4166.666666666667</v>
      </c>
    </row>
    <row r="1050" spans="1:8">
      <c r="A1050" s="285">
        <v>4143</v>
      </c>
      <c r="B1050" s="165">
        <v>1</v>
      </c>
      <c r="C1050" s="165"/>
      <c r="D1050" s="165"/>
      <c r="E1050" s="165"/>
      <c r="F1050" s="165" t="s">
        <v>231</v>
      </c>
      <c r="G1050" s="165">
        <v>201805</v>
      </c>
      <c r="H1050" s="284">
        <f>VLOOKUP(A1050,Specifikation!A:E,5,0)/12</f>
        <v>-4166.666666666667</v>
      </c>
    </row>
    <row r="1051" spans="1:8">
      <c r="A1051" s="285">
        <v>4143</v>
      </c>
      <c r="B1051" s="165">
        <v>1</v>
      </c>
      <c r="C1051" s="165"/>
      <c r="D1051" s="165"/>
      <c r="E1051" s="165"/>
      <c r="F1051" s="165" t="s">
        <v>231</v>
      </c>
      <c r="G1051" s="165">
        <v>201806</v>
      </c>
      <c r="H1051" s="284">
        <f>VLOOKUP(A1051,Specifikation!A:E,5,0)/12</f>
        <v>-4166.666666666667</v>
      </c>
    </row>
    <row r="1052" spans="1:8">
      <c r="A1052" s="285">
        <v>4143</v>
      </c>
      <c r="B1052" s="165">
        <v>1</v>
      </c>
      <c r="C1052" s="165"/>
      <c r="D1052" s="165"/>
      <c r="E1052" s="165"/>
      <c r="F1052" s="165" t="s">
        <v>231</v>
      </c>
      <c r="G1052" s="165">
        <v>201807</v>
      </c>
      <c r="H1052" s="284">
        <f>VLOOKUP(A1052,Specifikation!A:E,5,0)/12</f>
        <v>-4166.666666666667</v>
      </c>
    </row>
    <row r="1053" spans="1:8">
      <c r="A1053" s="285">
        <v>4143</v>
      </c>
      <c r="B1053" s="165">
        <v>1</v>
      </c>
      <c r="C1053" s="165"/>
      <c r="D1053" s="165"/>
      <c r="E1053" s="165"/>
      <c r="F1053" s="165" t="s">
        <v>231</v>
      </c>
      <c r="G1053" s="165">
        <v>201808</v>
      </c>
      <c r="H1053" s="284">
        <f>VLOOKUP(A1053,Specifikation!A:E,5,0)/12</f>
        <v>-4166.666666666667</v>
      </c>
    </row>
    <row r="1054" spans="1:8">
      <c r="A1054" s="285">
        <v>4143</v>
      </c>
      <c r="B1054" s="165">
        <v>1</v>
      </c>
      <c r="C1054" s="165"/>
      <c r="D1054" s="165"/>
      <c r="E1054" s="165"/>
      <c r="F1054" s="165" t="s">
        <v>231</v>
      </c>
      <c r="G1054" s="165">
        <v>201809</v>
      </c>
      <c r="H1054" s="284">
        <f>VLOOKUP(A1054,Specifikation!A:E,5,0)/12</f>
        <v>-4166.666666666667</v>
      </c>
    </row>
    <row r="1055" spans="1:8">
      <c r="A1055" s="285">
        <v>4143</v>
      </c>
      <c r="B1055" s="165">
        <v>1</v>
      </c>
      <c r="C1055" s="165"/>
      <c r="D1055" s="165"/>
      <c r="E1055" s="165"/>
      <c r="F1055" s="165" t="s">
        <v>231</v>
      </c>
      <c r="G1055" s="165">
        <v>201810</v>
      </c>
      <c r="H1055" s="284">
        <f>VLOOKUP(A1055,Specifikation!A:E,5,0)/12</f>
        <v>-4166.666666666667</v>
      </c>
    </row>
    <row r="1056" spans="1:8">
      <c r="A1056" s="285">
        <v>4143</v>
      </c>
      <c r="B1056" s="165">
        <v>1</v>
      </c>
      <c r="C1056" s="165"/>
      <c r="D1056" s="165"/>
      <c r="E1056" s="165"/>
      <c r="F1056" s="165" t="s">
        <v>231</v>
      </c>
      <c r="G1056" s="165">
        <v>201811</v>
      </c>
      <c r="H1056" s="284">
        <f>VLOOKUP(A1056,Specifikation!A:E,5,0)/12</f>
        <v>-4166.666666666667</v>
      </c>
    </row>
    <row r="1057" spans="1:8">
      <c r="A1057" s="285">
        <v>4143</v>
      </c>
      <c r="B1057" s="165">
        <v>1</v>
      </c>
      <c r="C1057" s="165"/>
      <c r="D1057" s="165"/>
      <c r="E1057" s="165"/>
      <c r="F1057" s="165" t="s">
        <v>231</v>
      </c>
      <c r="G1057" s="165">
        <v>201812</v>
      </c>
      <c r="H1057" s="284">
        <f>VLOOKUP(A1057,Specifikation!A:E,5,0)/12</f>
        <v>-4166.666666666667</v>
      </c>
    </row>
    <row r="1058" spans="1:8">
      <c r="A1058" s="285">
        <v>4144</v>
      </c>
      <c r="B1058" s="165">
        <v>1</v>
      </c>
      <c r="C1058" s="165"/>
      <c r="D1058" s="165"/>
      <c r="E1058" s="165"/>
      <c r="F1058" s="165" t="s">
        <v>231</v>
      </c>
      <c r="G1058" s="165">
        <v>201801</v>
      </c>
      <c r="H1058" s="284">
        <f>VLOOKUP(A1058,Specifikation!A:E,5,0)/12</f>
        <v>0</v>
      </c>
    </row>
    <row r="1059" spans="1:8">
      <c r="A1059" s="285">
        <v>4144</v>
      </c>
      <c r="B1059" s="165">
        <v>1</v>
      </c>
      <c r="C1059" s="165"/>
      <c r="D1059" s="165"/>
      <c r="E1059" s="165"/>
      <c r="F1059" s="165" t="s">
        <v>231</v>
      </c>
      <c r="G1059" s="165">
        <v>201802</v>
      </c>
      <c r="H1059" s="284">
        <f>VLOOKUP(A1059,Specifikation!A:E,5,0)/12</f>
        <v>0</v>
      </c>
    </row>
    <row r="1060" spans="1:8">
      <c r="A1060" s="285">
        <v>4144</v>
      </c>
      <c r="B1060" s="165">
        <v>1</v>
      </c>
      <c r="C1060" s="165"/>
      <c r="D1060" s="165"/>
      <c r="E1060" s="165"/>
      <c r="F1060" s="165" t="s">
        <v>231</v>
      </c>
      <c r="G1060" s="165">
        <v>201803</v>
      </c>
      <c r="H1060" s="284">
        <f>VLOOKUP(A1060,Specifikation!A:E,5,0)/12</f>
        <v>0</v>
      </c>
    </row>
    <row r="1061" spans="1:8">
      <c r="A1061" s="285">
        <v>4144</v>
      </c>
      <c r="B1061" s="165">
        <v>1</v>
      </c>
      <c r="C1061" s="165"/>
      <c r="D1061" s="165"/>
      <c r="E1061" s="165"/>
      <c r="F1061" s="165" t="s">
        <v>231</v>
      </c>
      <c r="G1061" s="165">
        <v>201804</v>
      </c>
      <c r="H1061" s="284">
        <f>VLOOKUP(A1061,Specifikation!A:E,5,0)/12</f>
        <v>0</v>
      </c>
    </row>
    <row r="1062" spans="1:8">
      <c r="A1062" s="285">
        <v>4144</v>
      </c>
      <c r="B1062" s="165">
        <v>1</v>
      </c>
      <c r="C1062" s="165"/>
      <c r="D1062" s="165"/>
      <c r="E1062" s="165"/>
      <c r="F1062" s="165" t="s">
        <v>231</v>
      </c>
      <c r="G1062" s="165">
        <v>201805</v>
      </c>
      <c r="H1062" s="284">
        <f>VLOOKUP(A1062,Specifikation!A:E,5,0)/12</f>
        <v>0</v>
      </c>
    </row>
    <row r="1063" spans="1:8">
      <c r="A1063" s="285">
        <v>4144</v>
      </c>
      <c r="B1063" s="165">
        <v>1</v>
      </c>
      <c r="C1063" s="165"/>
      <c r="D1063" s="165"/>
      <c r="E1063" s="165"/>
      <c r="F1063" s="165" t="s">
        <v>231</v>
      </c>
      <c r="G1063" s="165">
        <v>201806</v>
      </c>
      <c r="H1063" s="284">
        <f>VLOOKUP(A1063,Specifikation!A:E,5,0)/12</f>
        <v>0</v>
      </c>
    </row>
    <row r="1064" spans="1:8">
      <c r="A1064" s="285">
        <v>4144</v>
      </c>
      <c r="B1064" s="165">
        <v>1</v>
      </c>
      <c r="C1064" s="165"/>
      <c r="D1064" s="165"/>
      <c r="E1064" s="165"/>
      <c r="F1064" s="165" t="s">
        <v>231</v>
      </c>
      <c r="G1064" s="165">
        <v>201807</v>
      </c>
      <c r="H1064" s="284">
        <f>VLOOKUP(A1064,Specifikation!A:E,5,0)/12</f>
        <v>0</v>
      </c>
    </row>
    <row r="1065" spans="1:8">
      <c r="A1065" s="285">
        <v>4144</v>
      </c>
      <c r="B1065" s="165">
        <v>1</v>
      </c>
      <c r="C1065" s="165"/>
      <c r="D1065" s="165"/>
      <c r="E1065" s="165"/>
      <c r="F1065" s="165" t="s">
        <v>231</v>
      </c>
      <c r="G1065" s="165">
        <v>201808</v>
      </c>
      <c r="H1065" s="284">
        <f>VLOOKUP(A1065,Specifikation!A:E,5,0)/12</f>
        <v>0</v>
      </c>
    </row>
    <row r="1066" spans="1:8">
      <c r="A1066" s="285">
        <v>4144</v>
      </c>
      <c r="B1066" s="165">
        <v>1</v>
      </c>
      <c r="C1066" s="165"/>
      <c r="D1066" s="165"/>
      <c r="E1066" s="165"/>
      <c r="F1066" s="165" t="s">
        <v>231</v>
      </c>
      <c r="G1066" s="165">
        <v>201809</v>
      </c>
      <c r="H1066" s="284">
        <f>VLOOKUP(A1066,Specifikation!A:E,5,0)/12</f>
        <v>0</v>
      </c>
    </row>
    <row r="1067" spans="1:8">
      <c r="A1067" s="285">
        <v>4144</v>
      </c>
      <c r="B1067" s="165">
        <v>1</v>
      </c>
      <c r="C1067" s="165"/>
      <c r="D1067" s="165"/>
      <c r="E1067" s="165"/>
      <c r="F1067" s="165" t="s">
        <v>231</v>
      </c>
      <c r="G1067" s="165">
        <v>201810</v>
      </c>
      <c r="H1067" s="284">
        <f>VLOOKUP(A1067,Specifikation!A:E,5,0)/12</f>
        <v>0</v>
      </c>
    </row>
    <row r="1068" spans="1:8">
      <c r="A1068" s="285">
        <v>4144</v>
      </c>
      <c r="B1068" s="165">
        <v>1</v>
      </c>
      <c r="C1068" s="165"/>
      <c r="D1068" s="165"/>
      <c r="E1068" s="165"/>
      <c r="F1068" s="165" t="s">
        <v>231</v>
      </c>
      <c r="G1068" s="165">
        <v>201811</v>
      </c>
      <c r="H1068" s="284">
        <f>VLOOKUP(A1068,Specifikation!A:E,5,0)/12</f>
        <v>0</v>
      </c>
    </row>
    <row r="1069" spans="1:8">
      <c r="A1069" s="285">
        <v>4144</v>
      </c>
      <c r="B1069" s="165">
        <v>1</v>
      </c>
      <c r="C1069" s="165"/>
      <c r="D1069" s="165"/>
      <c r="E1069" s="165"/>
      <c r="F1069" s="165" t="s">
        <v>231</v>
      </c>
      <c r="G1069" s="165">
        <v>201812</v>
      </c>
      <c r="H1069" s="284">
        <f>VLOOKUP(A1069,Specifikation!A:E,5,0)/12</f>
        <v>0</v>
      </c>
    </row>
    <row r="1070" spans="1:8">
      <c r="A1070" s="285">
        <v>4146</v>
      </c>
      <c r="B1070" s="165">
        <v>1</v>
      </c>
      <c r="C1070" s="165"/>
      <c r="D1070" s="165"/>
      <c r="E1070" s="165"/>
      <c r="F1070" s="165" t="s">
        <v>231</v>
      </c>
      <c r="G1070" s="165">
        <v>201801</v>
      </c>
      <c r="H1070" s="284">
        <f>VLOOKUP(A1070,Specifikation!A:E,5,0)/12</f>
        <v>-2916.6666666666665</v>
      </c>
    </row>
    <row r="1071" spans="1:8">
      <c r="A1071" s="285">
        <v>4146</v>
      </c>
      <c r="B1071" s="165">
        <v>1</v>
      </c>
      <c r="C1071" s="165"/>
      <c r="D1071" s="165"/>
      <c r="E1071" s="165"/>
      <c r="F1071" s="165" t="s">
        <v>231</v>
      </c>
      <c r="G1071" s="165">
        <v>201802</v>
      </c>
      <c r="H1071" s="284">
        <f>VLOOKUP(A1071,Specifikation!A:E,5,0)/12</f>
        <v>-2916.6666666666665</v>
      </c>
    </row>
    <row r="1072" spans="1:8">
      <c r="A1072" s="285">
        <v>4146</v>
      </c>
      <c r="B1072" s="165">
        <v>1</v>
      </c>
      <c r="C1072" s="165"/>
      <c r="D1072" s="165"/>
      <c r="E1072" s="165"/>
      <c r="F1072" s="165" t="s">
        <v>231</v>
      </c>
      <c r="G1072" s="165">
        <v>201803</v>
      </c>
      <c r="H1072" s="284">
        <f>VLOOKUP(A1072,Specifikation!A:E,5,0)/12</f>
        <v>-2916.6666666666665</v>
      </c>
    </row>
    <row r="1073" spans="1:8">
      <c r="A1073" s="285">
        <v>4146</v>
      </c>
      <c r="B1073" s="165">
        <v>1</v>
      </c>
      <c r="C1073" s="165"/>
      <c r="D1073" s="165"/>
      <c r="E1073" s="165"/>
      <c r="F1073" s="165" t="s">
        <v>231</v>
      </c>
      <c r="G1073" s="165">
        <v>201804</v>
      </c>
      <c r="H1073" s="284">
        <f>VLOOKUP(A1073,Specifikation!A:E,5,0)/12</f>
        <v>-2916.6666666666665</v>
      </c>
    </row>
    <row r="1074" spans="1:8">
      <c r="A1074" s="285">
        <v>4146</v>
      </c>
      <c r="B1074" s="165">
        <v>1</v>
      </c>
      <c r="C1074" s="165"/>
      <c r="D1074" s="165"/>
      <c r="E1074" s="165"/>
      <c r="F1074" s="165" t="s">
        <v>231</v>
      </c>
      <c r="G1074" s="165">
        <v>201805</v>
      </c>
      <c r="H1074" s="284">
        <f>VLOOKUP(A1074,Specifikation!A:E,5,0)/12</f>
        <v>-2916.6666666666665</v>
      </c>
    </row>
    <row r="1075" spans="1:8">
      <c r="A1075" s="285">
        <v>4146</v>
      </c>
      <c r="B1075" s="165">
        <v>1</v>
      </c>
      <c r="C1075" s="165"/>
      <c r="D1075" s="165"/>
      <c r="E1075" s="165"/>
      <c r="F1075" s="165" t="s">
        <v>231</v>
      </c>
      <c r="G1075" s="165">
        <v>201806</v>
      </c>
      <c r="H1075" s="284">
        <f>VLOOKUP(A1075,Specifikation!A:E,5,0)/12</f>
        <v>-2916.6666666666665</v>
      </c>
    </row>
    <row r="1076" spans="1:8">
      <c r="A1076" s="285">
        <v>4146</v>
      </c>
      <c r="B1076" s="165">
        <v>1</v>
      </c>
      <c r="C1076" s="165"/>
      <c r="D1076" s="165"/>
      <c r="E1076" s="165"/>
      <c r="F1076" s="165" t="s">
        <v>231</v>
      </c>
      <c r="G1076" s="165">
        <v>201807</v>
      </c>
      <c r="H1076" s="284">
        <f>VLOOKUP(A1076,Specifikation!A:E,5,0)/12</f>
        <v>-2916.6666666666665</v>
      </c>
    </row>
    <row r="1077" spans="1:8">
      <c r="A1077" s="285">
        <v>4146</v>
      </c>
      <c r="B1077" s="165">
        <v>1</v>
      </c>
      <c r="C1077" s="165"/>
      <c r="D1077" s="165"/>
      <c r="E1077" s="165"/>
      <c r="F1077" s="165" t="s">
        <v>231</v>
      </c>
      <c r="G1077" s="165">
        <v>201808</v>
      </c>
      <c r="H1077" s="284">
        <f>VLOOKUP(A1077,Specifikation!A:E,5,0)/12</f>
        <v>-2916.6666666666665</v>
      </c>
    </row>
    <row r="1078" spans="1:8">
      <c r="A1078" s="285">
        <v>4146</v>
      </c>
      <c r="B1078" s="165">
        <v>1</v>
      </c>
      <c r="C1078" s="165"/>
      <c r="D1078" s="165"/>
      <c r="E1078" s="165"/>
      <c r="F1078" s="165" t="s">
        <v>231</v>
      </c>
      <c r="G1078" s="165">
        <v>201809</v>
      </c>
      <c r="H1078" s="284">
        <f>VLOOKUP(A1078,Specifikation!A:E,5,0)/12</f>
        <v>-2916.6666666666665</v>
      </c>
    </row>
    <row r="1079" spans="1:8">
      <c r="A1079" s="285">
        <v>4146</v>
      </c>
      <c r="B1079" s="165">
        <v>1</v>
      </c>
      <c r="C1079" s="165"/>
      <c r="D1079" s="165"/>
      <c r="E1079" s="165"/>
      <c r="F1079" s="165" t="s">
        <v>231</v>
      </c>
      <c r="G1079" s="165">
        <v>201810</v>
      </c>
      <c r="H1079" s="284">
        <f>VLOOKUP(A1079,Specifikation!A:E,5,0)/12</f>
        <v>-2916.6666666666665</v>
      </c>
    </row>
    <row r="1080" spans="1:8">
      <c r="A1080" s="285">
        <v>4146</v>
      </c>
      <c r="B1080" s="165">
        <v>1</v>
      </c>
      <c r="C1080" s="165"/>
      <c r="D1080" s="165"/>
      <c r="E1080" s="165"/>
      <c r="F1080" s="165" t="s">
        <v>231</v>
      </c>
      <c r="G1080" s="165">
        <v>201811</v>
      </c>
      <c r="H1080" s="284">
        <f>VLOOKUP(A1080,Specifikation!A:E,5,0)/12</f>
        <v>-2916.6666666666665</v>
      </c>
    </row>
    <row r="1081" spans="1:8">
      <c r="A1081" s="285">
        <v>4146</v>
      </c>
      <c r="B1081" s="165">
        <v>1</v>
      </c>
      <c r="C1081" s="165"/>
      <c r="D1081" s="165"/>
      <c r="E1081" s="165"/>
      <c r="F1081" s="165" t="s">
        <v>231</v>
      </c>
      <c r="G1081" s="165">
        <v>201812</v>
      </c>
      <c r="H1081" s="284">
        <f>VLOOKUP(A1081,Specifikation!A:E,5,0)/12</f>
        <v>-2916.6666666666665</v>
      </c>
    </row>
    <row r="1082" spans="1:8">
      <c r="A1082" s="285">
        <v>4149</v>
      </c>
      <c r="B1082" s="165">
        <v>1</v>
      </c>
      <c r="C1082" s="165"/>
      <c r="D1082" s="165"/>
      <c r="E1082" s="165"/>
      <c r="F1082" s="165" t="s">
        <v>231</v>
      </c>
      <c r="G1082" s="165">
        <v>201801</v>
      </c>
      <c r="H1082" s="284">
        <f>VLOOKUP(A1082,Specifikation!A:E,5,0)/12</f>
        <v>0</v>
      </c>
    </row>
    <row r="1083" spans="1:8">
      <c r="A1083" s="285">
        <v>4149</v>
      </c>
      <c r="B1083" s="165">
        <v>1</v>
      </c>
      <c r="C1083" s="165"/>
      <c r="D1083" s="165"/>
      <c r="E1083" s="165"/>
      <c r="F1083" s="165" t="s">
        <v>231</v>
      </c>
      <c r="G1083" s="165">
        <v>201802</v>
      </c>
      <c r="H1083" s="284">
        <f>VLOOKUP(A1083,Specifikation!A:E,5,0)/12</f>
        <v>0</v>
      </c>
    </row>
    <row r="1084" spans="1:8">
      <c r="A1084" s="285">
        <v>4149</v>
      </c>
      <c r="B1084" s="165">
        <v>1</v>
      </c>
      <c r="C1084" s="165"/>
      <c r="D1084" s="165"/>
      <c r="E1084" s="165"/>
      <c r="F1084" s="165" t="s">
        <v>231</v>
      </c>
      <c r="G1084" s="165">
        <v>201803</v>
      </c>
      <c r="H1084" s="284">
        <f>VLOOKUP(A1084,Specifikation!A:E,5,0)/12</f>
        <v>0</v>
      </c>
    </row>
    <row r="1085" spans="1:8">
      <c r="A1085" s="285">
        <v>4149</v>
      </c>
      <c r="B1085" s="165">
        <v>1</v>
      </c>
      <c r="C1085" s="165"/>
      <c r="D1085" s="165"/>
      <c r="E1085" s="165"/>
      <c r="F1085" s="165" t="s">
        <v>231</v>
      </c>
      <c r="G1085" s="165">
        <v>201804</v>
      </c>
      <c r="H1085" s="284">
        <f>VLOOKUP(A1085,Specifikation!A:E,5,0)/12</f>
        <v>0</v>
      </c>
    </row>
    <row r="1086" spans="1:8">
      <c r="A1086" s="285">
        <v>4149</v>
      </c>
      <c r="B1086" s="165">
        <v>1</v>
      </c>
      <c r="C1086" s="165"/>
      <c r="D1086" s="165"/>
      <c r="E1086" s="165"/>
      <c r="F1086" s="165" t="s">
        <v>231</v>
      </c>
      <c r="G1086" s="165">
        <v>201805</v>
      </c>
      <c r="H1086" s="284">
        <f>VLOOKUP(A1086,Specifikation!A:E,5,0)/12</f>
        <v>0</v>
      </c>
    </row>
    <row r="1087" spans="1:8">
      <c r="A1087" s="285">
        <v>4149</v>
      </c>
      <c r="B1087" s="165">
        <v>1</v>
      </c>
      <c r="C1087" s="165"/>
      <c r="D1087" s="165"/>
      <c r="E1087" s="165"/>
      <c r="F1087" s="165" t="s">
        <v>231</v>
      </c>
      <c r="G1087" s="165">
        <v>201806</v>
      </c>
      <c r="H1087" s="284">
        <f>VLOOKUP(A1087,Specifikation!A:E,5,0)/12</f>
        <v>0</v>
      </c>
    </row>
    <row r="1088" spans="1:8">
      <c r="A1088" s="285">
        <v>4149</v>
      </c>
      <c r="B1088" s="165">
        <v>1</v>
      </c>
      <c r="C1088" s="165"/>
      <c r="D1088" s="165"/>
      <c r="E1088" s="165"/>
      <c r="F1088" s="165" t="s">
        <v>231</v>
      </c>
      <c r="G1088" s="165">
        <v>201807</v>
      </c>
      <c r="H1088" s="284">
        <f>VLOOKUP(A1088,Specifikation!A:E,5,0)/12</f>
        <v>0</v>
      </c>
    </row>
    <row r="1089" spans="1:8">
      <c r="A1089" s="285">
        <v>4149</v>
      </c>
      <c r="B1089" s="165">
        <v>1</v>
      </c>
      <c r="C1089" s="165"/>
      <c r="D1089" s="165"/>
      <c r="E1089" s="165"/>
      <c r="F1089" s="165" t="s">
        <v>231</v>
      </c>
      <c r="G1089" s="165">
        <v>201808</v>
      </c>
      <c r="H1089" s="284">
        <f>VLOOKUP(A1089,Specifikation!A:E,5,0)/12</f>
        <v>0</v>
      </c>
    </row>
    <row r="1090" spans="1:8">
      <c r="A1090" s="285">
        <v>4149</v>
      </c>
      <c r="B1090" s="165">
        <v>1</v>
      </c>
      <c r="C1090" s="165"/>
      <c r="D1090" s="165"/>
      <c r="E1090" s="165"/>
      <c r="F1090" s="165" t="s">
        <v>231</v>
      </c>
      <c r="G1090" s="165">
        <v>201809</v>
      </c>
      <c r="H1090" s="284">
        <f>VLOOKUP(A1090,Specifikation!A:E,5,0)/12</f>
        <v>0</v>
      </c>
    </row>
    <row r="1091" spans="1:8">
      <c r="A1091" s="285">
        <v>4149</v>
      </c>
      <c r="B1091" s="165">
        <v>1</v>
      </c>
      <c r="C1091" s="165"/>
      <c r="D1091" s="165"/>
      <c r="E1091" s="165"/>
      <c r="F1091" s="165" t="s">
        <v>231</v>
      </c>
      <c r="G1091" s="165">
        <v>201810</v>
      </c>
      <c r="H1091" s="284">
        <f>VLOOKUP(A1091,Specifikation!A:E,5,0)/12</f>
        <v>0</v>
      </c>
    </row>
    <row r="1092" spans="1:8">
      <c r="A1092" s="285">
        <v>4149</v>
      </c>
      <c r="B1092" s="165">
        <v>1</v>
      </c>
      <c r="C1092" s="165"/>
      <c r="D1092" s="165"/>
      <c r="E1092" s="165"/>
      <c r="F1092" s="165" t="s">
        <v>231</v>
      </c>
      <c r="G1092" s="165">
        <v>201811</v>
      </c>
      <c r="H1092" s="284">
        <f>VLOOKUP(A1092,Specifikation!A:E,5,0)/12</f>
        <v>0</v>
      </c>
    </row>
    <row r="1093" spans="1:8">
      <c r="A1093" s="285">
        <v>4149</v>
      </c>
      <c r="B1093" s="165">
        <v>1</v>
      </c>
      <c r="C1093" s="165"/>
      <c r="D1093" s="165"/>
      <c r="E1093" s="165"/>
      <c r="F1093" s="165" t="s">
        <v>231</v>
      </c>
      <c r="G1093" s="165">
        <v>201812</v>
      </c>
      <c r="H1093" s="284">
        <f>VLOOKUP(A1093,Specifikation!A:E,5,0)/12</f>
        <v>0</v>
      </c>
    </row>
    <row r="1094" spans="1:8">
      <c r="A1094" s="285">
        <v>4150</v>
      </c>
      <c r="B1094" s="165">
        <v>1</v>
      </c>
      <c r="C1094" s="165"/>
      <c r="D1094" s="165"/>
      <c r="E1094" s="165"/>
      <c r="F1094" s="165" t="s">
        <v>231</v>
      </c>
      <c r="G1094" s="165">
        <v>201801</v>
      </c>
      <c r="H1094" s="284">
        <f>VLOOKUP(A1094,Specifikation!A:E,5,0)/12</f>
        <v>-29166.666666666668</v>
      </c>
    </row>
    <row r="1095" spans="1:8">
      <c r="A1095" s="285">
        <v>4150</v>
      </c>
      <c r="B1095" s="165">
        <v>1</v>
      </c>
      <c r="C1095" s="165"/>
      <c r="D1095" s="165"/>
      <c r="E1095" s="165"/>
      <c r="F1095" s="165" t="s">
        <v>231</v>
      </c>
      <c r="G1095" s="165">
        <v>201802</v>
      </c>
      <c r="H1095" s="284">
        <f>VLOOKUP(A1095,Specifikation!A:E,5,0)/12</f>
        <v>-29166.666666666668</v>
      </c>
    </row>
    <row r="1096" spans="1:8">
      <c r="A1096" s="285">
        <v>4150</v>
      </c>
      <c r="B1096" s="165">
        <v>1</v>
      </c>
      <c r="C1096" s="165"/>
      <c r="D1096" s="165"/>
      <c r="E1096" s="165"/>
      <c r="F1096" s="165" t="s">
        <v>231</v>
      </c>
      <c r="G1096" s="165">
        <v>201803</v>
      </c>
      <c r="H1096" s="284">
        <f>VLOOKUP(A1096,Specifikation!A:E,5,0)/12</f>
        <v>-29166.666666666668</v>
      </c>
    </row>
    <row r="1097" spans="1:8">
      <c r="A1097" s="285">
        <v>4150</v>
      </c>
      <c r="B1097" s="165">
        <v>1</v>
      </c>
      <c r="C1097" s="165"/>
      <c r="D1097" s="165"/>
      <c r="E1097" s="165"/>
      <c r="F1097" s="165" t="s">
        <v>231</v>
      </c>
      <c r="G1097" s="165">
        <v>201804</v>
      </c>
      <c r="H1097" s="284">
        <f>VLOOKUP(A1097,Specifikation!A:E,5,0)/12</f>
        <v>-29166.666666666668</v>
      </c>
    </row>
    <row r="1098" spans="1:8">
      <c r="A1098" s="285">
        <v>4150</v>
      </c>
      <c r="B1098" s="165">
        <v>1</v>
      </c>
      <c r="C1098" s="165"/>
      <c r="D1098" s="165"/>
      <c r="E1098" s="165"/>
      <c r="F1098" s="165" t="s">
        <v>231</v>
      </c>
      <c r="G1098" s="165">
        <v>201805</v>
      </c>
      <c r="H1098" s="284">
        <f>VLOOKUP(A1098,Specifikation!A:E,5,0)/12</f>
        <v>-29166.666666666668</v>
      </c>
    </row>
    <row r="1099" spans="1:8">
      <c r="A1099" s="285">
        <v>4150</v>
      </c>
      <c r="B1099" s="165">
        <v>1</v>
      </c>
      <c r="C1099" s="165"/>
      <c r="D1099" s="165"/>
      <c r="E1099" s="165"/>
      <c r="F1099" s="165" t="s">
        <v>231</v>
      </c>
      <c r="G1099" s="165">
        <v>201806</v>
      </c>
      <c r="H1099" s="284">
        <f>VLOOKUP(A1099,Specifikation!A:E,5,0)/12</f>
        <v>-29166.666666666668</v>
      </c>
    </row>
    <row r="1100" spans="1:8">
      <c r="A1100" s="285">
        <v>4150</v>
      </c>
      <c r="B1100" s="165">
        <v>1</v>
      </c>
      <c r="C1100" s="165"/>
      <c r="D1100" s="165"/>
      <c r="E1100" s="165"/>
      <c r="F1100" s="165" t="s">
        <v>231</v>
      </c>
      <c r="G1100" s="165">
        <v>201807</v>
      </c>
      <c r="H1100" s="284">
        <f>VLOOKUP(A1100,Specifikation!A:E,5,0)/12</f>
        <v>-29166.666666666668</v>
      </c>
    </row>
    <row r="1101" spans="1:8">
      <c r="A1101" s="285">
        <v>4150</v>
      </c>
      <c r="B1101" s="165">
        <v>1</v>
      </c>
      <c r="C1101" s="165"/>
      <c r="D1101" s="165"/>
      <c r="E1101" s="165"/>
      <c r="F1101" s="165" t="s">
        <v>231</v>
      </c>
      <c r="G1101" s="165">
        <v>201808</v>
      </c>
      <c r="H1101" s="284">
        <f>VLOOKUP(A1101,Specifikation!A:E,5,0)/12</f>
        <v>-29166.666666666668</v>
      </c>
    </row>
    <row r="1102" spans="1:8">
      <c r="A1102" s="285">
        <v>4150</v>
      </c>
      <c r="B1102" s="165">
        <v>1</v>
      </c>
      <c r="C1102" s="165"/>
      <c r="D1102" s="165"/>
      <c r="E1102" s="165"/>
      <c r="F1102" s="165" t="s">
        <v>231</v>
      </c>
      <c r="G1102" s="165">
        <v>201809</v>
      </c>
      <c r="H1102" s="284">
        <f>VLOOKUP(A1102,Specifikation!A:E,5,0)/12</f>
        <v>-29166.666666666668</v>
      </c>
    </row>
    <row r="1103" spans="1:8">
      <c r="A1103" s="285">
        <v>4150</v>
      </c>
      <c r="B1103" s="165">
        <v>1</v>
      </c>
      <c r="C1103" s="165"/>
      <c r="D1103" s="165"/>
      <c r="E1103" s="165"/>
      <c r="F1103" s="165" t="s">
        <v>231</v>
      </c>
      <c r="G1103" s="165">
        <v>201810</v>
      </c>
      <c r="H1103" s="284">
        <f>VLOOKUP(A1103,Specifikation!A:E,5,0)/12</f>
        <v>-29166.666666666668</v>
      </c>
    </row>
    <row r="1104" spans="1:8">
      <c r="A1104" s="285">
        <v>4150</v>
      </c>
      <c r="B1104" s="165">
        <v>1</v>
      </c>
      <c r="C1104" s="165"/>
      <c r="D1104" s="165"/>
      <c r="E1104" s="165"/>
      <c r="F1104" s="165" t="s">
        <v>231</v>
      </c>
      <c r="G1104" s="165">
        <v>201811</v>
      </c>
      <c r="H1104" s="284">
        <f>VLOOKUP(A1104,Specifikation!A:E,5,0)/12</f>
        <v>-29166.666666666668</v>
      </c>
    </row>
    <row r="1105" spans="1:8">
      <c r="A1105" s="285">
        <v>4150</v>
      </c>
      <c r="B1105" s="165">
        <v>1</v>
      </c>
      <c r="C1105" s="165"/>
      <c r="D1105" s="165"/>
      <c r="E1105" s="165"/>
      <c r="F1105" s="165" t="s">
        <v>231</v>
      </c>
      <c r="G1105" s="165">
        <v>201812</v>
      </c>
      <c r="H1105" s="284">
        <f>VLOOKUP(A1105,Specifikation!A:E,5,0)/12</f>
        <v>-29166.666666666668</v>
      </c>
    </row>
    <row r="1106" spans="1:8">
      <c r="A1106" s="285">
        <v>4155</v>
      </c>
      <c r="B1106" s="165">
        <v>1</v>
      </c>
      <c r="C1106" s="165"/>
      <c r="D1106" s="165"/>
      <c r="E1106" s="165"/>
      <c r="F1106" s="165" t="s">
        <v>231</v>
      </c>
      <c r="G1106" s="165">
        <v>201801</v>
      </c>
      <c r="H1106" s="284">
        <f>VLOOKUP(A1106,Specifikation!A:E,5,0)/12</f>
        <v>0</v>
      </c>
    </row>
    <row r="1107" spans="1:8">
      <c r="A1107" s="285">
        <v>4155</v>
      </c>
      <c r="B1107" s="165">
        <v>1</v>
      </c>
      <c r="C1107" s="165"/>
      <c r="D1107" s="165"/>
      <c r="E1107" s="165"/>
      <c r="F1107" s="165" t="s">
        <v>231</v>
      </c>
      <c r="G1107" s="165">
        <v>201802</v>
      </c>
      <c r="H1107" s="284">
        <f>VLOOKUP(A1107,Specifikation!A:E,5,0)/12</f>
        <v>0</v>
      </c>
    </row>
    <row r="1108" spans="1:8">
      <c r="A1108" s="285">
        <v>4155</v>
      </c>
      <c r="B1108" s="165">
        <v>1</v>
      </c>
      <c r="C1108" s="165"/>
      <c r="D1108" s="165"/>
      <c r="E1108" s="165"/>
      <c r="F1108" s="165" t="s">
        <v>231</v>
      </c>
      <c r="G1108" s="165">
        <v>201803</v>
      </c>
      <c r="H1108" s="284">
        <f>VLOOKUP(A1108,Specifikation!A:E,5,0)/12</f>
        <v>0</v>
      </c>
    </row>
    <row r="1109" spans="1:8">
      <c r="A1109" s="285">
        <v>4155</v>
      </c>
      <c r="B1109" s="165">
        <v>1</v>
      </c>
      <c r="C1109" s="165"/>
      <c r="D1109" s="165"/>
      <c r="E1109" s="165"/>
      <c r="F1109" s="165" t="s">
        <v>231</v>
      </c>
      <c r="G1109" s="165">
        <v>201804</v>
      </c>
      <c r="H1109" s="284">
        <f>VLOOKUP(A1109,Specifikation!A:E,5,0)/12</f>
        <v>0</v>
      </c>
    </row>
    <row r="1110" spans="1:8">
      <c r="A1110" s="285">
        <v>4155</v>
      </c>
      <c r="B1110" s="165">
        <v>1</v>
      </c>
      <c r="C1110" s="165"/>
      <c r="D1110" s="165"/>
      <c r="E1110" s="165"/>
      <c r="F1110" s="165" t="s">
        <v>231</v>
      </c>
      <c r="G1110" s="165">
        <v>201805</v>
      </c>
      <c r="H1110" s="284">
        <f>VLOOKUP(A1110,Specifikation!A:E,5,0)/12</f>
        <v>0</v>
      </c>
    </row>
    <row r="1111" spans="1:8">
      <c r="A1111" s="285">
        <v>4155</v>
      </c>
      <c r="B1111" s="165">
        <v>1</v>
      </c>
      <c r="C1111" s="165"/>
      <c r="D1111" s="165"/>
      <c r="E1111" s="165"/>
      <c r="F1111" s="165" t="s">
        <v>231</v>
      </c>
      <c r="G1111" s="165">
        <v>201806</v>
      </c>
      <c r="H1111" s="284">
        <f>VLOOKUP(A1111,Specifikation!A:E,5,0)/12</f>
        <v>0</v>
      </c>
    </row>
    <row r="1112" spans="1:8">
      <c r="A1112" s="285">
        <v>4155</v>
      </c>
      <c r="B1112" s="165">
        <v>1</v>
      </c>
      <c r="C1112" s="165"/>
      <c r="D1112" s="165"/>
      <c r="E1112" s="165"/>
      <c r="F1112" s="165" t="s">
        <v>231</v>
      </c>
      <c r="G1112" s="165">
        <v>201807</v>
      </c>
      <c r="H1112" s="284">
        <f>VLOOKUP(A1112,Specifikation!A:E,5,0)/12</f>
        <v>0</v>
      </c>
    </row>
    <row r="1113" spans="1:8">
      <c r="A1113" s="285">
        <v>4155</v>
      </c>
      <c r="B1113" s="165">
        <v>1</v>
      </c>
      <c r="C1113" s="165"/>
      <c r="D1113" s="165"/>
      <c r="E1113" s="165"/>
      <c r="F1113" s="165" t="s">
        <v>231</v>
      </c>
      <c r="G1113" s="165">
        <v>201808</v>
      </c>
      <c r="H1113" s="284">
        <f>VLOOKUP(A1113,Specifikation!A:E,5,0)/12</f>
        <v>0</v>
      </c>
    </row>
    <row r="1114" spans="1:8">
      <c r="A1114" s="285">
        <v>4155</v>
      </c>
      <c r="B1114" s="165">
        <v>1</v>
      </c>
      <c r="C1114" s="165"/>
      <c r="D1114" s="165"/>
      <c r="E1114" s="165"/>
      <c r="F1114" s="165" t="s">
        <v>231</v>
      </c>
      <c r="G1114" s="165">
        <v>201809</v>
      </c>
      <c r="H1114" s="284">
        <f>VLOOKUP(A1114,Specifikation!A:E,5,0)/12</f>
        <v>0</v>
      </c>
    </row>
    <row r="1115" spans="1:8">
      <c r="A1115" s="285">
        <v>4155</v>
      </c>
      <c r="B1115" s="165">
        <v>1</v>
      </c>
      <c r="C1115" s="165"/>
      <c r="D1115" s="165"/>
      <c r="E1115" s="165"/>
      <c r="F1115" s="165" t="s">
        <v>231</v>
      </c>
      <c r="G1115" s="165">
        <v>201810</v>
      </c>
      <c r="H1115" s="284">
        <f>VLOOKUP(A1115,Specifikation!A:E,5,0)/12</f>
        <v>0</v>
      </c>
    </row>
    <row r="1116" spans="1:8">
      <c r="A1116" s="285">
        <v>4155</v>
      </c>
      <c r="B1116" s="165">
        <v>1</v>
      </c>
      <c r="C1116" s="165"/>
      <c r="D1116" s="165"/>
      <c r="E1116" s="165"/>
      <c r="F1116" s="165" t="s">
        <v>231</v>
      </c>
      <c r="G1116" s="165">
        <v>201811</v>
      </c>
      <c r="H1116" s="284">
        <f>VLOOKUP(A1116,Specifikation!A:E,5,0)/12</f>
        <v>0</v>
      </c>
    </row>
    <row r="1117" spans="1:8">
      <c r="A1117" s="285">
        <v>4155</v>
      </c>
      <c r="B1117" s="165">
        <v>1</v>
      </c>
      <c r="C1117" s="165"/>
      <c r="D1117" s="165"/>
      <c r="E1117" s="165"/>
      <c r="F1117" s="165" t="s">
        <v>231</v>
      </c>
      <c r="G1117" s="165">
        <v>201812</v>
      </c>
      <c r="H1117" s="284">
        <f>VLOOKUP(A1117,Specifikation!A:E,5,0)/12</f>
        <v>0</v>
      </c>
    </row>
    <row r="1118" spans="1:8">
      <c r="A1118" s="285">
        <v>4160</v>
      </c>
      <c r="B1118" s="165">
        <v>1</v>
      </c>
      <c r="C1118" s="165"/>
      <c r="D1118" s="165"/>
      <c r="E1118" s="165"/>
      <c r="F1118" s="165" t="s">
        <v>231</v>
      </c>
      <c r="G1118" s="165">
        <v>201801</v>
      </c>
      <c r="H1118" s="284">
        <f>VLOOKUP(A1118,Specifikation!A:E,5,0)/12</f>
        <v>-10000</v>
      </c>
    </row>
    <row r="1119" spans="1:8">
      <c r="A1119" s="285">
        <v>4160</v>
      </c>
      <c r="B1119" s="165">
        <v>1</v>
      </c>
      <c r="C1119" s="165"/>
      <c r="D1119" s="165"/>
      <c r="E1119" s="165"/>
      <c r="F1119" s="165" t="s">
        <v>231</v>
      </c>
      <c r="G1119" s="165">
        <v>201802</v>
      </c>
      <c r="H1119" s="284">
        <f>VLOOKUP(A1119,Specifikation!A:E,5,0)/12</f>
        <v>-10000</v>
      </c>
    </row>
    <row r="1120" spans="1:8">
      <c r="A1120" s="285">
        <v>4160</v>
      </c>
      <c r="B1120" s="165">
        <v>1</v>
      </c>
      <c r="C1120" s="165"/>
      <c r="D1120" s="165"/>
      <c r="E1120" s="165"/>
      <c r="F1120" s="165" t="s">
        <v>231</v>
      </c>
      <c r="G1120" s="165">
        <v>201803</v>
      </c>
      <c r="H1120" s="284">
        <f>VLOOKUP(A1120,Specifikation!A:E,5,0)/12</f>
        <v>-10000</v>
      </c>
    </row>
    <row r="1121" spans="1:8">
      <c r="A1121" s="285">
        <v>4160</v>
      </c>
      <c r="B1121" s="165">
        <v>1</v>
      </c>
      <c r="C1121" s="165"/>
      <c r="D1121" s="165"/>
      <c r="E1121" s="165"/>
      <c r="F1121" s="165" t="s">
        <v>231</v>
      </c>
      <c r="G1121" s="165">
        <v>201804</v>
      </c>
      <c r="H1121" s="284">
        <f>VLOOKUP(A1121,Specifikation!A:E,5,0)/12</f>
        <v>-10000</v>
      </c>
    </row>
    <row r="1122" spans="1:8">
      <c r="A1122" s="285">
        <v>4160</v>
      </c>
      <c r="B1122" s="165">
        <v>1</v>
      </c>
      <c r="C1122" s="165"/>
      <c r="D1122" s="165"/>
      <c r="E1122" s="165"/>
      <c r="F1122" s="165" t="s">
        <v>231</v>
      </c>
      <c r="G1122" s="165">
        <v>201805</v>
      </c>
      <c r="H1122" s="284">
        <f>VLOOKUP(A1122,Specifikation!A:E,5,0)/12</f>
        <v>-10000</v>
      </c>
    </row>
    <row r="1123" spans="1:8">
      <c r="A1123" s="285">
        <v>4160</v>
      </c>
      <c r="B1123" s="165">
        <v>1</v>
      </c>
      <c r="C1123" s="165"/>
      <c r="D1123" s="165"/>
      <c r="E1123" s="165"/>
      <c r="F1123" s="165" t="s">
        <v>231</v>
      </c>
      <c r="G1123" s="165">
        <v>201806</v>
      </c>
      <c r="H1123" s="284">
        <f>VLOOKUP(A1123,Specifikation!A:E,5,0)/12</f>
        <v>-10000</v>
      </c>
    </row>
    <row r="1124" spans="1:8">
      <c r="A1124" s="285">
        <v>4160</v>
      </c>
      <c r="B1124" s="165">
        <v>1</v>
      </c>
      <c r="C1124" s="165"/>
      <c r="D1124" s="165"/>
      <c r="E1124" s="165"/>
      <c r="F1124" s="165" t="s">
        <v>231</v>
      </c>
      <c r="G1124" s="165">
        <v>201807</v>
      </c>
      <c r="H1124" s="284">
        <f>VLOOKUP(A1124,Specifikation!A:E,5,0)/12</f>
        <v>-10000</v>
      </c>
    </row>
    <row r="1125" spans="1:8">
      <c r="A1125" s="285">
        <v>4160</v>
      </c>
      <c r="B1125" s="165">
        <v>1</v>
      </c>
      <c r="C1125" s="165"/>
      <c r="D1125" s="165"/>
      <c r="E1125" s="165"/>
      <c r="F1125" s="165" t="s">
        <v>231</v>
      </c>
      <c r="G1125" s="165">
        <v>201808</v>
      </c>
      <c r="H1125" s="284">
        <f>VLOOKUP(A1125,Specifikation!A:E,5,0)/12</f>
        <v>-10000</v>
      </c>
    </row>
    <row r="1126" spans="1:8">
      <c r="A1126" s="285">
        <v>4160</v>
      </c>
      <c r="B1126" s="165">
        <v>1</v>
      </c>
      <c r="C1126" s="165"/>
      <c r="D1126" s="165"/>
      <c r="E1126" s="165"/>
      <c r="F1126" s="165" t="s">
        <v>231</v>
      </c>
      <c r="G1126" s="165">
        <v>201809</v>
      </c>
      <c r="H1126" s="284">
        <f>VLOOKUP(A1126,Specifikation!A:E,5,0)/12</f>
        <v>-10000</v>
      </c>
    </row>
    <row r="1127" spans="1:8">
      <c r="A1127" s="285">
        <v>4160</v>
      </c>
      <c r="B1127" s="165">
        <v>1</v>
      </c>
      <c r="C1127" s="165"/>
      <c r="D1127" s="165"/>
      <c r="E1127" s="165"/>
      <c r="F1127" s="165" t="s">
        <v>231</v>
      </c>
      <c r="G1127" s="165">
        <v>201810</v>
      </c>
      <c r="H1127" s="284">
        <f>VLOOKUP(A1127,Specifikation!A:E,5,0)/12</f>
        <v>-10000</v>
      </c>
    </row>
    <row r="1128" spans="1:8">
      <c r="A1128" s="285">
        <v>4160</v>
      </c>
      <c r="B1128" s="165">
        <v>1</v>
      </c>
      <c r="C1128" s="165"/>
      <c r="D1128" s="165"/>
      <c r="E1128" s="165"/>
      <c r="F1128" s="165" t="s">
        <v>231</v>
      </c>
      <c r="G1128" s="165">
        <v>201811</v>
      </c>
      <c r="H1128" s="284">
        <f>VLOOKUP(A1128,Specifikation!A:E,5,0)/12</f>
        <v>-10000</v>
      </c>
    </row>
    <row r="1129" spans="1:8">
      <c r="A1129" s="285">
        <v>4160</v>
      </c>
      <c r="B1129" s="165">
        <v>1</v>
      </c>
      <c r="C1129" s="165"/>
      <c r="D1129" s="165"/>
      <c r="E1129" s="165"/>
      <c r="F1129" s="165" t="s">
        <v>231</v>
      </c>
      <c r="G1129" s="165">
        <v>201812</v>
      </c>
      <c r="H1129" s="284">
        <f>VLOOKUP(A1129,Specifikation!A:E,5,0)/12</f>
        <v>-10000</v>
      </c>
    </row>
    <row r="1130" spans="1:8">
      <c r="A1130" s="285">
        <v>4163</v>
      </c>
      <c r="B1130" s="165">
        <v>1</v>
      </c>
      <c r="C1130" s="165"/>
      <c r="D1130" s="165"/>
      <c r="E1130" s="165"/>
      <c r="F1130" s="165" t="s">
        <v>231</v>
      </c>
      <c r="G1130" s="165">
        <v>201801</v>
      </c>
      <c r="H1130" s="284">
        <f>VLOOKUP(A1130,Specifikation!A:E,5,0)/12</f>
        <v>0</v>
      </c>
    </row>
    <row r="1131" spans="1:8">
      <c r="A1131" s="285">
        <v>4163</v>
      </c>
      <c r="B1131" s="165">
        <v>1</v>
      </c>
      <c r="C1131" s="165"/>
      <c r="D1131" s="165"/>
      <c r="E1131" s="165"/>
      <c r="F1131" s="165" t="s">
        <v>231</v>
      </c>
      <c r="G1131" s="165">
        <v>201802</v>
      </c>
      <c r="H1131" s="284">
        <f>VLOOKUP(A1131,Specifikation!A:E,5,0)/12</f>
        <v>0</v>
      </c>
    </row>
    <row r="1132" spans="1:8">
      <c r="A1132" s="285">
        <v>4163</v>
      </c>
      <c r="B1132" s="165">
        <v>1</v>
      </c>
      <c r="C1132" s="165"/>
      <c r="D1132" s="165"/>
      <c r="E1132" s="165"/>
      <c r="F1132" s="165" t="s">
        <v>231</v>
      </c>
      <c r="G1132" s="165">
        <v>201803</v>
      </c>
      <c r="H1132" s="284">
        <f>VLOOKUP(A1132,Specifikation!A:E,5,0)/12</f>
        <v>0</v>
      </c>
    </row>
    <row r="1133" spans="1:8">
      <c r="A1133" s="285">
        <v>4163</v>
      </c>
      <c r="B1133" s="165">
        <v>1</v>
      </c>
      <c r="C1133" s="165"/>
      <c r="D1133" s="165"/>
      <c r="E1133" s="165"/>
      <c r="F1133" s="165" t="s">
        <v>231</v>
      </c>
      <c r="G1133" s="165">
        <v>201804</v>
      </c>
      <c r="H1133" s="284">
        <f>VLOOKUP(A1133,Specifikation!A:E,5,0)/12</f>
        <v>0</v>
      </c>
    </row>
    <row r="1134" spans="1:8">
      <c r="A1134" s="285">
        <v>4163</v>
      </c>
      <c r="B1134" s="165">
        <v>1</v>
      </c>
      <c r="C1134" s="165"/>
      <c r="D1134" s="165"/>
      <c r="E1134" s="165"/>
      <c r="F1134" s="165" t="s">
        <v>231</v>
      </c>
      <c r="G1134" s="165">
        <v>201805</v>
      </c>
      <c r="H1134" s="284">
        <f>VLOOKUP(A1134,Specifikation!A:E,5,0)/12</f>
        <v>0</v>
      </c>
    </row>
    <row r="1135" spans="1:8">
      <c r="A1135" s="285">
        <v>4163</v>
      </c>
      <c r="B1135" s="165">
        <v>1</v>
      </c>
      <c r="C1135" s="165"/>
      <c r="D1135" s="165"/>
      <c r="E1135" s="165"/>
      <c r="F1135" s="165" t="s">
        <v>231</v>
      </c>
      <c r="G1135" s="165">
        <v>201806</v>
      </c>
      <c r="H1135" s="284">
        <f>VLOOKUP(A1135,Specifikation!A:E,5,0)/12</f>
        <v>0</v>
      </c>
    </row>
    <row r="1136" spans="1:8">
      <c r="A1136" s="285">
        <v>4163</v>
      </c>
      <c r="B1136" s="165">
        <v>1</v>
      </c>
      <c r="C1136" s="165"/>
      <c r="D1136" s="165"/>
      <c r="E1136" s="165"/>
      <c r="F1136" s="165" t="s">
        <v>231</v>
      </c>
      <c r="G1136" s="165">
        <v>201807</v>
      </c>
      <c r="H1136" s="284">
        <f>VLOOKUP(A1136,Specifikation!A:E,5,0)/12</f>
        <v>0</v>
      </c>
    </row>
    <row r="1137" spans="1:8">
      <c r="A1137" s="285">
        <v>4163</v>
      </c>
      <c r="B1137" s="165">
        <v>1</v>
      </c>
      <c r="C1137" s="165"/>
      <c r="D1137" s="165"/>
      <c r="E1137" s="165"/>
      <c r="F1137" s="165" t="s">
        <v>231</v>
      </c>
      <c r="G1137" s="165">
        <v>201808</v>
      </c>
      <c r="H1137" s="284">
        <f>VLOOKUP(A1137,Specifikation!A:E,5,0)/12</f>
        <v>0</v>
      </c>
    </row>
    <row r="1138" spans="1:8">
      <c r="A1138" s="285">
        <v>4163</v>
      </c>
      <c r="B1138" s="165">
        <v>1</v>
      </c>
      <c r="C1138" s="165"/>
      <c r="D1138" s="165"/>
      <c r="E1138" s="165"/>
      <c r="F1138" s="165" t="s">
        <v>231</v>
      </c>
      <c r="G1138" s="165">
        <v>201809</v>
      </c>
      <c r="H1138" s="284">
        <f>VLOOKUP(A1138,Specifikation!A:E,5,0)/12</f>
        <v>0</v>
      </c>
    </row>
    <row r="1139" spans="1:8">
      <c r="A1139" s="285">
        <v>4163</v>
      </c>
      <c r="B1139" s="165">
        <v>1</v>
      </c>
      <c r="C1139" s="165"/>
      <c r="D1139" s="165"/>
      <c r="E1139" s="165"/>
      <c r="F1139" s="165" t="s">
        <v>231</v>
      </c>
      <c r="G1139" s="165">
        <v>201810</v>
      </c>
      <c r="H1139" s="284">
        <f>VLOOKUP(A1139,Specifikation!A:E,5,0)/12</f>
        <v>0</v>
      </c>
    </row>
    <row r="1140" spans="1:8">
      <c r="A1140" s="285">
        <v>4163</v>
      </c>
      <c r="B1140" s="165">
        <v>1</v>
      </c>
      <c r="C1140" s="165"/>
      <c r="D1140" s="165"/>
      <c r="E1140" s="165"/>
      <c r="F1140" s="165" t="s">
        <v>231</v>
      </c>
      <c r="G1140" s="165">
        <v>201811</v>
      </c>
      <c r="H1140" s="284">
        <f>VLOOKUP(A1140,Specifikation!A:E,5,0)/12</f>
        <v>0</v>
      </c>
    </row>
    <row r="1141" spans="1:8">
      <c r="A1141" s="285">
        <v>4163</v>
      </c>
      <c r="B1141" s="165">
        <v>1</v>
      </c>
      <c r="C1141" s="165"/>
      <c r="D1141" s="165"/>
      <c r="E1141" s="165"/>
      <c r="F1141" s="165" t="s">
        <v>231</v>
      </c>
      <c r="G1141" s="165">
        <v>201812</v>
      </c>
      <c r="H1141" s="284">
        <f>VLOOKUP(A1141,Specifikation!A:E,5,0)/12</f>
        <v>0</v>
      </c>
    </row>
    <row r="1142" spans="1:8">
      <c r="A1142" s="285">
        <v>4164</v>
      </c>
      <c r="B1142" s="165">
        <v>1</v>
      </c>
      <c r="C1142" s="165"/>
      <c r="D1142" s="165"/>
      <c r="E1142" s="165"/>
      <c r="F1142" s="165" t="s">
        <v>231</v>
      </c>
      <c r="G1142" s="165">
        <v>201801</v>
      </c>
      <c r="H1142" s="284">
        <f>VLOOKUP(A1142,Specifikation!A:E,5,0)/12</f>
        <v>0</v>
      </c>
    </row>
    <row r="1143" spans="1:8">
      <c r="A1143" s="285">
        <v>4164</v>
      </c>
      <c r="B1143" s="165">
        <v>1</v>
      </c>
      <c r="C1143" s="165"/>
      <c r="D1143" s="165"/>
      <c r="E1143" s="165"/>
      <c r="F1143" s="165" t="s">
        <v>231</v>
      </c>
      <c r="G1143" s="165">
        <v>201802</v>
      </c>
      <c r="H1143" s="284">
        <f>VLOOKUP(A1143,Specifikation!A:E,5,0)/12</f>
        <v>0</v>
      </c>
    </row>
    <row r="1144" spans="1:8">
      <c r="A1144" s="285">
        <v>4164</v>
      </c>
      <c r="B1144" s="165">
        <v>1</v>
      </c>
      <c r="C1144" s="165"/>
      <c r="D1144" s="165"/>
      <c r="E1144" s="165"/>
      <c r="F1144" s="165" t="s">
        <v>231</v>
      </c>
      <c r="G1144" s="165">
        <v>201803</v>
      </c>
      <c r="H1144" s="284">
        <f>VLOOKUP(A1144,Specifikation!A:E,5,0)/12</f>
        <v>0</v>
      </c>
    </row>
    <row r="1145" spans="1:8">
      <c r="A1145" s="285">
        <v>4164</v>
      </c>
      <c r="B1145" s="165">
        <v>1</v>
      </c>
      <c r="C1145" s="165"/>
      <c r="D1145" s="165"/>
      <c r="E1145" s="165"/>
      <c r="F1145" s="165" t="s">
        <v>231</v>
      </c>
      <c r="G1145" s="165">
        <v>201804</v>
      </c>
      <c r="H1145" s="284">
        <f>VLOOKUP(A1145,Specifikation!A:E,5,0)/12</f>
        <v>0</v>
      </c>
    </row>
    <row r="1146" spans="1:8">
      <c r="A1146" s="285">
        <v>4164</v>
      </c>
      <c r="B1146" s="165">
        <v>1</v>
      </c>
      <c r="C1146" s="165"/>
      <c r="D1146" s="165"/>
      <c r="E1146" s="165"/>
      <c r="F1146" s="165" t="s">
        <v>231</v>
      </c>
      <c r="G1146" s="165">
        <v>201805</v>
      </c>
      <c r="H1146" s="284">
        <f>VLOOKUP(A1146,Specifikation!A:E,5,0)/12</f>
        <v>0</v>
      </c>
    </row>
    <row r="1147" spans="1:8">
      <c r="A1147" s="285">
        <v>4164</v>
      </c>
      <c r="B1147" s="165">
        <v>1</v>
      </c>
      <c r="C1147" s="165"/>
      <c r="D1147" s="165"/>
      <c r="E1147" s="165"/>
      <c r="F1147" s="165" t="s">
        <v>231</v>
      </c>
      <c r="G1147" s="165">
        <v>201806</v>
      </c>
      <c r="H1147" s="284">
        <f>VLOOKUP(A1147,Specifikation!A:E,5,0)/12</f>
        <v>0</v>
      </c>
    </row>
    <row r="1148" spans="1:8">
      <c r="A1148" s="285">
        <v>4164</v>
      </c>
      <c r="B1148" s="165">
        <v>1</v>
      </c>
      <c r="C1148" s="165"/>
      <c r="D1148" s="165"/>
      <c r="E1148" s="165"/>
      <c r="F1148" s="165" t="s">
        <v>231</v>
      </c>
      <c r="G1148" s="165">
        <v>201807</v>
      </c>
      <c r="H1148" s="284">
        <f>VLOOKUP(A1148,Specifikation!A:E,5,0)/12</f>
        <v>0</v>
      </c>
    </row>
    <row r="1149" spans="1:8">
      <c r="A1149" s="285">
        <v>4164</v>
      </c>
      <c r="B1149" s="165">
        <v>1</v>
      </c>
      <c r="C1149" s="165"/>
      <c r="D1149" s="165"/>
      <c r="E1149" s="165"/>
      <c r="F1149" s="165" t="s">
        <v>231</v>
      </c>
      <c r="G1149" s="165">
        <v>201808</v>
      </c>
      <c r="H1149" s="284">
        <f>VLOOKUP(A1149,Specifikation!A:E,5,0)/12</f>
        <v>0</v>
      </c>
    </row>
    <row r="1150" spans="1:8">
      <c r="A1150" s="285">
        <v>4164</v>
      </c>
      <c r="B1150" s="165">
        <v>1</v>
      </c>
      <c r="C1150" s="165"/>
      <c r="D1150" s="165"/>
      <c r="E1150" s="165"/>
      <c r="F1150" s="165" t="s">
        <v>231</v>
      </c>
      <c r="G1150" s="165">
        <v>201809</v>
      </c>
      <c r="H1150" s="284">
        <f>VLOOKUP(A1150,Specifikation!A:E,5,0)/12</f>
        <v>0</v>
      </c>
    </row>
    <row r="1151" spans="1:8">
      <c r="A1151" s="285">
        <v>4164</v>
      </c>
      <c r="B1151" s="165">
        <v>1</v>
      </c>
      <c r="C1151" s="165"/>
      <c r="D1151" s="165"/>
      <c r="E1151" s="165"/>
      <c r="F1151" s="165" t="s">
        <v>231</v>
      </c>
      <c r="G1151" s="165">
        <v>201810</v>
      </c>
      <c r="H1151" s="284">
        <f>VLOOKUP(A1151,Specifikation!A:E,5,0)/12</f>
        <v>0</v>
      </c>
    </row>
    <row r="1152" spans="1:8">
      <c r="A1152" s="285">
        <v>4164</v>
      </c>
      <c r="B1152" s="165">
        <v>1</v>
      </c>
      <c r="C1152" s="165"/>
      <c r="D1152" s="165"/>
      <c r="E1152" s="165"/>
      <c r="F1152" s="165" t="s">
        <v>231</v>
      </c>
      <c r="G1152" s="165">
        <v>201811</v>
      </c>
      <c r="H1152" s="284">
        <f>VLOOKUP(A1152,Specifikation!A:E,5,0)/12</f>
        <v>0</v>
      </c>
    </row>
    <row r="1153" spans="1:8">
      <c r="A1153" s="285">
        <v>4164</v>
      </c>
      <c r="B1153" s="165">
        <v>1</v>
      </c>
      <c r="C1153" s="165"/>
      <c r="D1153" s="165"/>
      <c r="E1153" s="165"/>
      <c r="F1153" s="165" t="s">
        <v>231</v>
      </c>
      <c r="G1153" s="165">
        <v>201812</v>
      </c>
      <c r="H1153" s="284">
        <f>VLOOKUP(A1153,Specifikation!A:E,5,0)/12</f>
        <v>0</v>
      </c>
    </row>
    <row r="1154" spans="1:8">
      <c r="A1154" s="285">
        <v>4169</v>
      </c>
      <c r="B1154" s="165">
        <v>1</v>
      </c>
      <c r="C1154" s="165"/>
      <c r="D1154" s="165"/>
      <c r="E1154" s="165"/>
      <c r="F1154" s="165" t="s">
        <v>231</v>
      </c>
      <c r="G1154" s="165">
        <v>201801</v>
      </c>
      <c r="H1154" s="284">
        <f>VLOOKUP(A1154,Specifikation!A:E,5,0)/12</f>
        <v>0</v>
      </c>
    </row>
    <row r="1155" spans="1:8">
      <c r="A1155" s="285">
        <v>4169</v>
      </c>
      <c r="B1155" s="165">
        <v>1</v>
      </c>
      <c r="C1155" s="165"/>
      <c r="D1155" s="165"/>
      <c r="E1155" s="165"/>
      <c r="F1155" s="165" t="s">
        <v>231</v>
      </c>
      <c r="G1155" s="165">
        <v>201802</v>
      </c>
      <c r="H1155" s="284">
        <f>VLOOKUP(A1155,Specifikation!A:E,5,0)/12</f>
        <v>0</v>
      </c>
    </row>
    <row r="1156" spans="1:8">
      <c r="A1156" s="285">
        <v>4169</v>
      </c>
      <c r="B1156" s="165">
        <v>1</v>
      </c>
      <c r="C1156" s="165"/>
      <c r="D1156" s="165"/>
      <c r="E1156" s="165"/>
      <c r="F1156" s="165" t="s">
        <v>231</v>
      </c>
      <c r="G1156" s="165">
        <v>201803</v>
      </c>
      <c r="H1156" s="284">
        <f>VLOOKUP(A1156,Specifikation!A:E,5,0)/12</f>
        <v>0</v>
      </c>
    </row>
    <row r="1157" spans="1:8">
      <c r="A1157" s="285">
        <v>4169</v>
      </c>
      <c r="B1157" s="165">
        <v>1</v>
      </c>
      <c r="C1157" s="165"/>
      <c r="D1157" s="165"/>
      <c r="E1157" s="165"/>
      <c r="F1157" s="165" t="s">
        <v>231</v>
      </c>
      <c r="G1157" s="165">
        <v>201804</v>
      </c>
      <c r="H1157" s="284">
        <f>VLOOKUP(A1157,Specifikation!A:E,5,0)/12</f>
        <v>0</v>
      </c>
    </row>
    <row r="1158" spans="1:8">
      <c r="A1158" s="285">
        <v>4169</v>
      </c>
      <c r="B1158" s="165">
        <v>1</v>
      </c>
      <c r="C1158" s="165"/>
      <c r="D1158" s="165"/>
      <c r="E1158" s="165"/>
      <c r="F1158" s="165" t="s">
        <v>231</v>
      </c>
      <c r="G1158" s="165">
        <v>201805</v>
      </c>
      <c r="H1158" s="284">
        <f>VLOOKUP(A1158,Specifikation!A:E,5,0)/12</f>
        <v>0</v>
      </c>
    </row>
    <row r="1159" spans="1:8">
      <c r="A1159" s="285">
        <v>4169</v>
      </c>
      <c r="B1159" s="165">
        <v>1</v>
      </c>
      <c r="C1159" s="165"/>
      <c r="D1159" s="165"/>
      <c r="E1159" s="165"/>
      <c r="F1159" s="165" t="s">
        <v>231</v>
      </c>
      <c r="G1159" s="165">
        <v>201806</v>
      </c>
      <c r="H1159" s="284">
        <f>VLOOKUP(A1159,Specifikation!A:E,5,0)/12</f>
        <v>0</v>
      </c>
    </row>
    <row r="1160" spans="1:8">
      <c r="A1160" s="285">
        <v>4169</v>
      </c>
      <c r="B1160" s="165">
        <v>1</v>
      </c>
      <c r="C1160" s="165"/>
      <c r="D1160" s="165"/>
      <c r="E1160" s="165"/>
      <c r="F1160" s="165" t="s">
        <v>231</v>
      </c>
      <c r="G1160" s="165">
        <v>201807</v>
      </c>
      <c r="H1160" s="284">
        <f>VLOOKUP(A1160,Specifikation!A:E,5,0)/12</f>
        <v>0</v>
      </c>
    </row>
    <row r="1161" spans="1:8">
      <c r="A1161" s="285">
        <v>4169</v>
      </c>
      <c r="B1161" s="165">
        <v>1</v>
      </c>
      <c r="C1161" s="165"/>
      <c r="D1161" s="165"/>
      <c r="E1161" s="165"/>
      <c r="F1161" s="165" t="s">
        <v>231</v>
      </c>
      <c r="G1161" s="165">
        <v>201808</v>
      </c>
      <c r="H1161" s="284">
        <f>VLOOKUP(A1161,Specifikation!A:E,5,0)/12</f>
        <v>0</v>
      </c>
    </row>
    <row r="1162" spans="1:8">
      <c r="A1162" s="285">
        <v>4169</v>
      </c>
      <c r="B1162" s="165">
        <v>1</v>
      </c>
      <c r="C1162" s="165"/>
      <c r="D1162" s="165"/>
      <c r="E1162" s="165"/>
      <c r="F1162" s="165" t="s">
        <v>231</v>
      </c>
      <c r="G1162" s="165">
        <v>201809</v>
      </c>
      <c r="H1162" s="284">
        <f>VLOOKUP(A1162,Specifikation!A:E,5,0)/12</f>
        <v>0</v>
      </c>
    </row>
    <row r="1163" spans="1:8">
      <c r="A1163" s="285">
        <v>4169</v>
      </c>
      <c r="B1163" s="165">
        <v>1</v>
      </c>
      <c r="C1163" s="165"/>
      <c r="D1163" s="165"/>
      <c r="E1163" s="165"/>
      <c r="F1163" s="165" t="s">
        <v>231</v>
      </c>
      <c r="G1163" s="165">
        <v>201810</v>
      </c>
      <c r="H1163" s="284">
        <f>VLOOKUP(A1163,Specifikation!A:E,5,0)/12</f>
        <v>0</v>
      </c>
    </row>
    <row r="1164" spans="1:8">
      <c r="A1164" s="285">
        <v>4169</v>
      </c>
      <c r="B1164" s="165">
        <v>1</v>
      </c>
      <c r="C1164" s="165"/>
      <c r="D1164" s="165"/>
      <c r="E1164" s="165"/>
      <c r="F1164" s="165" t="s">
        <v>231</v>
      </c>
      <c r="G1164" s="165">
        <v>201811</v>
      </c>
      <c r="H1164" s="284">
        <f>VLOOKUP(A1164,Specifikation!A:E,5,0)/12</f>
        <v>0</v>
      </c>
    </row>
    <row r="1165" spans="1:8">
      <c r="A1165" s="285">
        <v>4169</v>
      </c>
      <c r="B1165" s="165">
        <v>1</v>
      </c>
      <c r="C1165" s="165"/>
      <c r="D1165" s="165"/>
      <c r="E1165" s="165"/>
      <c r="F1165" s="165" t="s">
        <v>231</v>
      </c>
      <c r="G1165" s="165">
        <v>201812</v>
      </c>
      <c r="H1165" s="284">
        <f>VLOOKUP(A1165,Specifikation!A:E,5,0)/12</f>
        <v>0</v>
      </c>
    </row>
    <row r="1166" spans="1:8">
      <c r="A1166" s="285">
        <v>4170</v>
      </c>
      <c r="B1166" s="165">
        <v>1</v>
      </c>
      <c r="C1166" s="165"/>
      <c r="D1166" s="165"/>
      <c r="E1166" s="165"/>
      <c r="F1166" s="165" t="s">
        <v>231</v>
      </c>
      <c r="G1166" s="165">
        <v>201801</v>
      </c>
      <c r="H1166" s="284">
        <f>VLOOKUP(A1166,Specifikation!A:E,5,0)/12</f>
        <v>-2500</v>
      </c>
    </row>
    <row r="1167" spans="1:8">
      <c r="A1167" s="285">
        <v>4170</v>
      </c>
      <c r="B1167" s="165">
        <v>1</v>
      </c>
      <c r="C1167" s="165"/>
      <c r="D1167" s="165"/>
      <c r="E1167" s="165"/>
      <c r="F1167" s="165" t="s">
        <v>231</v>
      </c>
      <c r="G1167" s="165">
        <v>201802</v>
      </c>
      <c r="H1167" s="284">
        <f>VLOOKUP(A1167,Specifikation!A:E,5,0)/12</f>
        <v>-2500</v>
      </c>
    </row>
    <row r="1168" spans="1:8">
      <c r="A1168" s="285">
        <v>4170</v>
      </c>
      <c r="B1168" s="165">
        <v>1</v>
      </c>
      <c r="C1168" s="165"/>
      <c r="D1168" s="165"/>
      <c r="E1168" s="165"/>
      <c r="F1168" s="165" t="s">
        <v>231</v>
      </c>
      <c r="G1168" s="165">
        <v>201803</v>
      </c>
      <c r="H1168" s="284">
        <f>VLOOKUP(A1168,Specifikation!A:E,5,0)/12</f>
        <v>-2500</v>
      </c>
    </row>
    <row r="1169" spans="1:8">
      <c r="A1169" s="285">
        <v>4170</v>
      </c>
      <c r="B1169" s="165">
        <v>1</v>
      </c>
      <c r="C1169" s="165"/>
      <c r="D1169" s="165"/>
      <c r="E1169" s="165"/>
      <c r="F1169" s="165" t="s">
        <v>231</v>
      </c>
      <c r="G1169" s="165">
        <v>201804</v>
      </c>
      <c r="H1169" s="284">
        <f>VLOOKUP(A1169,Specifikation!A:E,5,0)/12</f>
        <v>-2500</v>
      </c>
    </row>
    <row r="1170" spans="1:8">
      <c r="A1170" s="285">
        <v>4170</v>
      </c>
      <c r="B1170" s="165">
        <v>1</v>
      </c>
      <c r="C1170" s="165"/>
      <c r="D1170" s="165"/>
      <c r="E1170" s="165"/>
      <c r="F1170" s="165" t="s">
        <v>231</v>
      </c>
      <c r="G1170" s="165">
        <v>201805</v>
      </c>
      <c r="H1170" s="284">
        <f>VLOOKUP(A1170,Specifikation!A:E,5,0)/12</f>
        <v>-2500</v>
      </c>
    </row>
    <row r="1171" spans="1:8">
      <c r="A1171" s="285">
        <v>4170</v>
      </c>
      <c r="B1171" s="165">
        <v>1</v>
      </c>
      <c r="C1171" s="165"/>
      <c r="D1171" s="165"/>
      <c r="E1171" s="165"/>
      <c r="F1171" s="165" t="s">
        <v>231</v>
      </c>
      <c r="G1171" s="165">
        <v>201806</v>
      </c>
      <c r="H1171" s="284">
        <f>VLOOKUP(A1171,Specifikation!A:E,5,0)/12</f>
        <v>-2500</v>
      </c>
    </row>
    <row r="1172" spans="1:8">
      <c r="A1172" s="285">
        <v>4170</v>
      </c>
      <c r="B1172" s="165">
        <v>1</v>
      </c>
      <c r="C1172" s="165"/>
      <c r="D1172" s="165"/>
      <c r="E1172" s="165"/>
      <c r="F1172" s="165" t="s">
        <v>231</v>
      </c>
      <c r="G1172" s="165">
        <v>201807</v>
      </c>
      <c r="H1172" s="284">
        <f>VLOOKUP(A1172,Specifikation!A:E,5,0)/12</f>
        <v>-2500</v>
      </c>
    </row>
    <row r="1173" spans="1:8">
      <c r="A1173" s="285">
        <v>4170</v>
      </c>
      <c r="B1173" s="165">
        <v>1</v>
      </c>
      <c r="C1173" s="165"/>
      <c r="D1173" s="165"/>
      <c r="E1173" s="165"/>
      <c r="F1173" s="165" t="s">
        <v>231</v>
      </c>
      <c r="G1173" s="165">
        <v>201808</v>
      </c>
      <c r="H1173" s="284">
        <f>VLOOKUP(A1173,Specifikation!A:E,5,0)/12</f>
        <v>-2500</v>
      </c>
    </row>
    <row r="1174" spans="1:8">
      <c r="A1174" s="285">
        <v>4170</v>
      </c>
      <c r="B1174" s="165">
        <v>1</v>
      </c>
      <c r="C1174" s="165"/>
      <c r="D1174" s="165"/>
      <c r="E1174" s="165"/>
      <c r="F1174" s="165" t="s">
        <v>231</v>
      </c>
      <c r="G1174" s="165">
        <v>201809</v>
      </c>
      <c r="H1174" s="284">
        <f>VLOOKUP(A1174,Specifikation!A:E,5,0)/12</f>
        <v>-2500</v>
      </c>
    </row>
    <row r="1175" spans="1:8">
      <c r="A1175" s="285">
        <v>4170</v>
      </c>
      <c r="B1175" s="165">
        <v>1</v>
      </c>
      <c r="C1175" s="165"/>
      <c r="D1175" s="165"/>
      <c r="E1175" s="165"/>
      <c r="F1175" s="165" t="s">
        <v>231</v>
      </c>
      <c r="G1175" s="165">
        <v>201810</v>
      </c>
      <c r="H1175" s="284">
        <f>VLOOKUP(A1175,Specifikation!A:E,5,0)/12</f>
        <v>-2500</v>
      </c>
    </row>
    <row r="1176" spans="1:8">
      <c r="A1176" s="285">
        <v>4170</v>
      </c>
      <c r="B1176" s="165">
        <v>1</v>
      </c>
      <c r="C1176" s="165"/>
      <c r="D1176" s="165"/>
      <c r="E1176" s="165"/>
      <c r="F1176" s="165" t="s">
        <v>231</v>
      </c>
      <c r="G1176" s="165">
        <v>201811</v>
      </c>
      <c r="H1176" s="284">
        <f>VLOOKUP(A1176,Specifikation!A:E,5,0)/12</f>
        <v>-2500</v>
      </c>
    </row>
    <row r="1177" spans="1:8">
      <c r="A1177" s="285">
        <v>4170</v>
      </c>
      <c r="B1177" s="165">
        <v>1</v>
      </c>
      <c r="C1177" s="165"/>
      <c r="D1177" s="165"/>
      <c r="E1177" s="165"/>
      <c r="F1177" s="165" t="s">
        <v>231</v>
      </c>
      <c r="G1177" s="165">
        <v>201812</v>
      </c>
      <c r="H1177" s="284">
        <f>VLOOKUP(A1177,Specifikation!A:E,5,0)/12</f>
        <v>-2500</v>
      </c>
    </row>
    <row r="1178" spans="1:8">
      <c r="A1178" s="285">
        <v>4171</v>
      </c>
      <c r="B1178" s="165">
        <v>1</v>
      </c>
      <c r="C1178" s="165"/>
      <c r="D1178" s="165"/>
      <c r="E1178" s="165"/>
      <c r="F1178" s="165" t="s">
        <v>231</v>
      </c>
      <c r="G1178" s="165">
        <v>201801</v>
      </c>
      <c r="H1178" s="284">
        <f>VLOOKUP(A1178,Specifikation!A:E,5,0)/12</f>
        <v>0</v>
      </c>
    </row>
    <row r="1179" spans="1:8">
      <c r="A1179" s="285">
        <v>4171</v>
      </c>
      <c r="B1179" s="165">
        <v>1</v>
      </c>
      <c r="C1179" s="165"/>
      <c r="D1179" s="165"/>
      <c r="E1179" s="165"/>
      <c r="F1179" s="165" t="s">
        <v>231</v>
      </c>
      <c r="G1179" s="165">
        <v>201802</v>
      </c>
      <c r="H1179" s="284">
        <f>VLOOKUP(A1179,Specifikation!A:E,5,0)/12</f>
        <v>0</v>
      </c>
    </row>
    <row r="1180" spans="1:8">
      <c r="A1180" s="285">
        <v>4171</v>
      </c>
      <c r="B1180" s="165">
        <v>1</v>
      </c>
      <c r="C1180" s="165"/>
      <c r="D1180" s="165"/>
      <c r="E1180" s="165"/>
      <c r="F1180" s="165" t="s">
        <v>231</v>
      </c>
      <c r="G1180" s="165">
        <v>201803</v>
      </c>
      <c r="H1180" s="284">
        <f>VLOOKUP(A1180,Specifikation!A:E,5,0)/12</f>
        <v>0</v>
      </c>
    </row>
    <row r="1181" spans="1:8">
      <c r="A1181" s="285">
        <v>4171</v>
      </c>
      <c r="B1181" s="165">
        <v>1</v>
      </c>
      <c r="C1181" s="165"/>
      <c r="D1181" s="165"/>
      <c r="E1181" s="165"/>
      <c r="F1181" s="165" t="s">
        <v>231</v>
      </c>
      <c r="G1181" s="165">
        <v>201804</v>
      </c>
      <c r="H1181" s="284">
        <f>VLOOKUP(A1181,Specifikation!A:E,5,0)/12</f>
        <v>0</v>
      </c>
    </row>
    <row r="1182" spans="1:8">
      <c r="A1182" s="285">
        <v>4171</v>
      </c>
      <c r="B1182" s="165">
        <v>1</v>
      </c>
      <c r="C1182" s="165"/>
      <c r="D1182" s="165"/>
      <c r="E1182" s="165"/>
      <c r="F1182" s="165" t="s">
        <v>231</v>
      </c>
      <c r="G1182" s="165">
        <v>201805</v>
      </c>
      <c r="H1182" s="284">
        <f>VLOOKUP(A1182,Specifikation!A:E,5,0)/12</f>
        <v>0</v>
      </c>
    </row>
    <row r="1183" spans="1:8">
      <c r="A1183" s="285">
        <v>4171</v>
      </c>
      <c r="B1183" s="165">
        <v>1</v>
      </c>
      <c r="C1183" s="165"/>
      <c r="D1183" s="165"/>
      <c r="E1183" s="165"/>
      <c r="F1183" s="165" t="s">
        <v>231</v>
      </c>
      <c r="G1183" s="165">
        <v>201806</v>
      </c>
      <c r="H1183" s="284">
        <f>VLOOKUP(A1183,Specifikation!A:E,5,0)/12</f>
        <v>0</v>
      </c>
    </row>
    <row r="1184" spans="1:8">
      <c r="A1184" s="285">
        <v>4171</v>
      </c>
      <c r="B1184" s="165">
        <v>1</v>
      </c>
      <c r="C1184" s="165"/>
      <c r="D1184" s="165"/>
      <c r="E1184" s="165"/>
      <c r="F1184" s="165" t="s">
        <v>231</v>
      </c>
      <c r="G1184" s="165">
        <v>201807</v>
      </c>
      <c r="H1184" s="284">
        <f>VLOOKUP(A1184,Specifikation!A:E,5,0)/12</f>
        <v>0</v>
      </c>
    </row>
    <row r="1185" spans="1:8">
      <c r="A1185" s="285">
        <v>4171</v>
      </c>
      <c r="B1185" s="165">
        <v>1</v>
      </c>
      <c r="C1185" s="165"/>
      <c r="D1185" s="165"/>
      <c r="E1185" s="165"/>
      <c r="F1185" s="165" t="s">
        <v>231</v>
      </c>
      <c r="G1185" s="165">
        <v>201808</v>
      </c>
      <c r="H1185" s="284">
        <f>VLOOKUP(A1185,Specifikation!A:E,5,0)/12</f>
        <v>0</v>
      </c>
    </row>
    <row r="1186" spans="1:8">
      <c r="A1186" s="285">
        <v>4171</v>
      </c>
      <c r="B1186" s="165">
        <v>1</v>
      </c>
      <c r="C1186" s="165"/>
      <c r="D1186" s="165"/>
      <c r="E1186" s="165"/>
      <c r="F1186" s="165" t="s">
        <v>231</v>
      </c>
      <c r="G1186" s="165">
        <v>201809</v>
      </c>
      <c r="H1186" s="284">
        <f>VLOOKUP(A1186,Specifikation!A:E,5,0)/12</f>
        <v>0</v>
      </c>
    </row>
    <row r="1187" spans="1:8">
      <c r="A1187" s="285">
        <v>4171</v>
      </c>
      <c r="B1187" s="165">
        <v>1</v>
      </c>
      <c r="C1187" s="165"/>
      <c r="D1187" s="165"/>
      <c r="E1187" s="165"/>
      <c r="F1187" s="165" t="s">
        <v>231</v>
      </c>
      <c r="G1187" s="165">
        <v>201810</v>
      </c>
      <c r="H1187" s="284">
        <f>VLOOKUP(A1187,Specifikation!A:E,5,0)/12</f>
        <v>0</v>
      </c>
    </row>
    <row r="1188" spans="1:8">
      <c r="A1188" s="285">
        <v>4171</v>
      </c>
      <c r="B1188" s="165">
        <v>1</v>
      </c>
      <c r="C1188" s="165"/>
      <c r="D1188" s="165"/>
      <c r="E1188" s="165"/>
      <c r="F1188" s="165" t="s">
        <v>231</v>
      </c>
      <c r="G1188" s="165">
        <v>201811</v>
      </c>
      <c r="H1188" s="284">
        <f>VLOOKUP(A1188,Specifikation!A:E,5,0)/12</f>
        <v>0</v>
      </c>
    </row>
    <row r="1189" spans="1:8">
      <c r="A1189" s="285">
        <v>4171</v>
      </c>
      <c r="B1189" s="165">
        <v>1</v>
      </c>
      <c r="C1189" s="165"/>
      <c r="D1189" s="165"/>
      <c r="E1189" s="165"/>
      <c r="F1189" s="165" t="s">
        <v>231</v>
      </c>
      <c r="G1189" s="165">
        <v>201812</v>
      </c>
      <c r="H1189" s="284">
        <f>VLOOKUP(A1189,Specifikation!A:E,5,0)/12</f>
        <v>0</v>
      </c>
    </row>
    <row r="1190" spans="1:8">
      <c r="A1190" s="285">
        <v>4181</v>
      </c>
      <c r="B1190" s="165">
        <v>1</v>
      </c>
      <c r="C1190" s="165"/>
      <c r="D1190" s="165"/>
      <c r="E1190" s="165"/>
      <c r="F1190" s="165" t="s">
        <v>231</v>
      </c>
      <c r="G1190" s="165">
        <v>201801</v>
      </c>
      <c r="H1190" s="284">
        <f>VLOOKUP(A1190,Specifikation!A:E,5,0)/12</f>
        <v>-12500</v>
      </c>
    </row>
    <row r="1191" spans="1:8">
      <c r="A1191" s="285">
        <v>4181</v>
      </c>
      <c r="B1191" s="165">
        <v>1</v>
      </c>
      <c r="C1191" s="165"/>
      <c r="D1191" s="165"/>
      <c r="E1191" s="165"/>
      <c r="F1191" s="165" t="s">
        <v>231</v>
      </c>
      <c r="G1191" s="165">
        <v>201802</v>
      </c>
      <c r="H1191" s="284">
        <f>VLOOKUP(A1191,Specifikation!A:E,5,0)/12</f>
        <v>-12500</v>
      </c>
    </row>
    <row r="1192" spans="1:8">
      <c r="A1192" s="285">
        <v>4181</v>
      </c>
      <c r="B1192" s="165">
        <v>1</v>
      </c>
      <c r="C1192" s="165"/>
      <c r="D1192" s="165"/>
      <c r="E1192" s="165"/>
      <c r="F1192" s="165" t="s">
        <v>231</v>
      </c>
      <c r="G1192" s="165">
        <v>201803</v>
      </c>
      <c r="H1192" s="284">
        <f>VLOOKUP(A1192,Specifikation!A:E,5,0)/12</f>
        <v>-12500</v>
      </c>
    </row>
    <row r="1193" spans="1:8">
      <c r="A1193" s="285">
        <v>4181</v>
      </c>
      <c r="B1193" s="165">
        <v>1</v>
      </c>
      <c r="C1193" s="165"/>
      <c r="D1193" s="165"/>
      <c r="E1193" s="165"/>
      <c r="F1193" s="165" t="s">
        <v>231</v>
      </c>
      <c r="G1193" s="165">
        <v>201804</v>
      </c>
      <c r="H1193" s="284">
        <f>VLOOKUP(A1193,Specifikation!A:E,5,0)/12</f>
        <v>-12500</v>
      </c>
    </row>
    <row r="1194" spans="1:8">
      <c r="A1194" s="285">
        <v>4181</v>
      </c>
      <c r="B1194" s="165">
        <v>1</v>
      </c>
      <c r="C1194" s="165"/>
      <c r="D1194" s="165"/>
      <c r="E1194" s="165"/>
      <c r="F1194" s="165" t="s">
        <v>231</v>
      </c>
      <c r="G1194" s="165">
        <v>201805</v>
      </c>
      <c r="H1194" s="284">
        <f>VLOOKUP(A1194,Specifikation!A:E,5,0)/12</f>
        <v>-12500</v>
      </c>
    </row>
    <row r="1195" spans="1:8">
      <c r="A1195" s="285">
        <v>4181</v>
      </c>
      <c r="B1195" s="165">
        <v>1</v>
      </c>
      <c r="C1195" s="165"/>
      <c r="D1195" s="165"/>
      <c r="E1195" s="165"/>
      <c r="F1195" s="165" t="s">
        <v>231</v>
      </c>
      <c r="G1195" s="165">
        <v>201806</v>
      </c>
      <c r="H1195" s="284">
        <f>VLOOKUP(A1195,Specifikation!A:E,5,0)/12</f>
        <v>-12500</v>
      </c>
    </row>
    <row r="1196" spans="1:8">
      <c r="A1196" s="285">
        <v>4181</v>
      </c>
      <c r="B1196" s="165">
        <v>1</v>
      </c>
      <c r="C1196" s="165"/>
      <c r="D1196" s="165"/>
      <c r="E1196" s="165"/>
      <c r="F1196" s="165" t="s">
        <v>231</v>
      </c>
      <c r="G1196" s="165">
        <v>201807</v>
      </c>
      <c r="H1196" s="284">
        <f>VLOOKUP(A1196,Specifikation!A:E,5,0)/12</f>
        <v>-12500</v>
      </c>
    </row>
    <row r="1197" spans="1:8">
      <c r="A1197" s="285">
        <v>4181</v>
      </c>
      <c r="B1197" s="165">
        <v>1</v>
      </c>
      <c r="C1197" s="165"/>
      <c r="D1197" s="165"/>
      <c r="E1197" s="165"/>
      <c r="F1197" s="165" t="s">
        <v>231</v>
      </c>
      <c r="G1197" s="165">
        <v>201808</v>
      </c>
      <c r="H1197" s="284">
        <f>VLOOKUP(A1197,Specifikation!A:E,5,0)/12</f>
        <v>-12500</v>
      </c>
    </row>
    <row r="1198" spans="1:8">
      <c r="A1198" s="285">
        <v>4181</v>
      </c>
      <c r="B1198" s="165">
        <v>1</v>
      </c>
      <c r="C1198" s="165"/>
      <c r="D1198" s="165"/>
      <c r="E1198" s="165"/>
      <c r="F1198" s="165" t="s">
        <v>231</v>
      </c>
      <c r="G1198" s="165">
        <v>201809</v>
      </c>
      <c r="H1198" s="284">
        <f>VLOOKUP(A1198,Specifikation!A:E,5,0)/12</f>
        <v>-12500</v>
      </c>
    </row>
    <row r="1199" spans="1:8">
      <c r="A1199" s="285">
        <v>4181</v>
      </c>
      <c r="B1199" s="165">
        <v>1</v>
      </c>
      <c r="C1199" s="165"/>
      <c r="D1199" s="165"/>
      <c r="E1199" s="165"/>
      <c r="F1199" s="165" t="s">
        <v>231</v>
      </c>
      <c r="G1199" s="165">
        <v>201810</v>
      </c>
      <c r="H1199" s="284">
        <f>VLOOKUP(A1199,Specifikation!A:E,5,0)/12</f>
        <v>-12500</v>
      </c>
    </row>
    <row r="1200" spans="1:8">
      <c r="A1200" s="285">
        <v>4181</v>
      </c>
      <c r="B1200" s="165">
        <v>1</v>
      </c>
      <c r="C1200" s="165"/>
      <c r="D1200" s="165"/>
      <c r="E1200" s="165"/>
      <c r="F1200" s="165" t="s">
        <v>231</v>
      </c>
      <c r="G1200" s="165">
        <v>201811</v>
      </c>
      <c r="H1200" s="284">
        <f>VLOOKUP(A1200,Specifikation!A:E,5,0)/12</f>
        <v>-12500</v>
      </c>
    </row>
    <row r="1201" spans="1:8">
      <c r="A1201" s="285">
        <v>4181</v>
      </c>
      <c r="B1201" s="165">
        <v>1</v>
      </c>
      <c r="C1201" s="165"/>
      <c r="D1201" s="165"/>
      <c r="E1201" s="165"/>
      <c r="F1201" s="165" t="s">
        <v>231</v>
      </c>
      <c r="G1201" s="165">
        <v>201812</v>
      </c>
      <c r="H1201" s="284">
        <f>VLOOKUP(A1201,Specifikation!A:E,5,0)/12</f>
        <v>-12500</v>
      </c>
    </row>
    <row r="1202" spans="1:8">
      <c r="A1202" s="285">
        <v>4190</v>
      </c>
      <c r="B1202" s="165">
        <v>1</v>
      </c>
      <c r="C1202" s="165"/>
      <c r="D1202" s="165"/>
      <c r="E1202" s="165"/>
      <c r="F1202" s="165" t="s">
        <v>231</v>
      </c>
      <c r="G1202" s="165">
        <v>201801</v>
      </c>
      <c r="H1202" s="284">
        <f>VLOOKUP(A1202,Specifikation!A:E,5,0)/12</f>
        <v>0</v>
      </c>
    </row>
    <row r="1203" spans="1:8">
      <c r="A1203" s="285">
        <v>4190</v>
      </c>
      <c r="B1203" s="165">
        <v>1</v>
      </c>
      <c r="C1203" s="165"/>
      <c r="D1203" s="165"/>
      <c r="E1203" s="165"/>
      <c r="F1203" s="165" t="s">
        <v>231</v>
      </c>
      <c r="G1203" s="165">
        <v>201802</v>
      </c>
      <c r="H1203" s="284">
        <f>VLOOKUP(A1203,Specifikation!A:E,5,0)/12</f>
        <v>0</v>
      </c>
    </row>
    <row r="1204" spans="1:8">
      <c r="A1204" s="285">
        <v>4190</v>
      </c>
      <c r="B1204" s="165">
        <v>1</v>
      </c>
      <c r="C1204" s="165"/>
      <c r="D1204" s="165"/>
      <c r="E1204" s="165"/>
      <c r="F1204" s="165" t="s">
        <v>231</v>
      </c>
      <c r="G1204" s="165">
        <v>201803</v>
      </c>
      <c r="H1204" s="284">
        <f>VLOOKUP(A1204,Specifikation!A:E,5,0)/12</f>
        <v>0</v>
      </c>
    </row>
    <row r="1205" spans="1:8">
      <c r="A1205" s="285">
        <v>4190</v>
      </c>
      <c r="B1205" s="165">
        <v>1</v>
      </c>
      <c r="C1205" s="165"/>
      <c r="D1205" s="165"/>
      <c r="E1205" s="165"/>
      <c r="F1205" s="165" t="s">
        <v>231</v>
      </c>
      <c r="G1205" s="165">
        <v>201804</v>
      </c>
      <c r="H1205" s="284">
        <f>VLOOKUP(A1205,Specifikation!A:E,5,0)/12</f>
        <v>0</v>
      </c>
    </row>
    <row r="1206" spans="1:8">
      <c r="A1206" s="285">
        <v>4190</v>
      </c>
      <c r="B1206" s="165">
        <v>1</v>
      </c>
      <c r="C1206" s="165"/>
      <c r="D1206" s="165"/>
      <c r="E1206" s="165"/>
      <c r="F1206" s="165" t="s">
        <v>231</v>
      </c>
      <c r="G1206" s="165">
        <v>201805</v>
      </c>
      <c r="H1206" s="284">
        <f>VLOOKUP(A1206,Specifikation!A:E,5,0)/12</f>
        <v>0</v>
      </c>
    </row>
    <row r="1207" spans="1:8">
      <c r="A1207" s="285">
        <v>4190</v>
      </c>
      <c r="B1207" s="165">
        <v>1</v>
      </c>
      <c r="C1207" s="165"/>
      <c r="D1207" s="165"/>
      <c r="E1207" s="165"/>
      <c r="F1207" s="165" t="s">
        <v>231</v>
      </c>
      <c r="G1207" s="165">
        <v>201806</v>
      </c>
      <c r="H1207" s="284">
        <f>VLOOKUP(A1207,Specifikation!A:E,5,0)/12</f>
        <v>0</v>
      </c>
    </row>
    <row r="1208" spans="1:8">
      <c r="A1208" s="285">
        <v>4190</v>
      </c>
      <c r="B1208" s="165">
        <v>1</v>
      </c>
      <c r="C1208" s="165"/>
      <c r="D1208" s="165"/>
      <c r="E1208" s="165"/>
      <c r="F1208" s="165" t="s">
        <v>231</v>
      </c>
      <c r="G1208" s="165">
        <v>201807</v>
      </c>
      <c r="H1208" s="284">
        <f>VLOOKUP(A1208,Specifikation!A:E,5,0)/12</f>
        <v>0</v>
      </c>
    </row>
    <row r="1209" spans="1:8">
      <c r="A1209" s="285">
        <v>4190</v>
      </c>
      <c r="B1209" s="165">
        <v>1</v>
      </c>
      <c r="C1209" s="165"/>
      <c r="D1209" s="165"/>
      <c r="E1209" s="165"/>
      <c r="F1209" s="165" t="s">
        <v>231</v>
      </c>
      <c r="G1209" s="165">
        <v>201808</v>
      </c>
      <c r="H1209" s="284">
        <f>VLOOKUP(A1209,Specifikation!A:E,5,0)/12</f>
        <v>0</v>
      </c>
    </row>
    <row r="1210" spans="1:8">
      <c r="A1210" s="285">
        <v>4190</v>
      </c>
      <c r="B1210" s="165">
        <v>1</v>
      </c>
      <c r="C1210" s="165"/>
      <c r="D1210" s="165"/>
      <c r="E1210" s="165"/>
      <c r="F1210" s="165" t="s">
        <v>231</v>
      </c>
      <c r="G1210" s="165">
        <v>201809</v>
      </c>
      <c r="H1210" s="284">
        <f>VLOOKUP(A1210,Specifikation!A:E,5,0)/12</f>
        <v>0</v>
      </c>
    </row>
    <row r="1211" spans="1:8">
      <c r="A1211" s="285">
        <v>4190</v>
      </c>
      <c r="B1211" s="165">
        <v>1</v>
      </c>
      <c r="C1211" s="165"/>
      <c r="D1211" s="165"/>
      <c r="E1211" s="165"/>
      <c r="F1211" s="165" t="s">
        <v>231</v>
      </c>
      <c r="G1211" s="165">
        <v>201810</v>
      </c>
      <c r="H1211" s="284">
        <f>VLOOKUP(A1211,Specifikation!A:E,5,0)/12</f>
        <v>0</v>
      </c>
    </row>
    <row r="1212" spans="1:8">
      <c r="A1212" s="285">
        <v>4190</v>
      </c>
      <c r="B1212" s="165">
        <v>1</v>
      </c>
      <c r="C1212" s="165"/>
      <c r="D1212" s="165"/>
      <c r="E1212" s="165"/>
      <c r="F1212" s="165" t="s">
        <v>231</v>
      </c>
      <c r="G1212" s="165">
        <v>201811</v>
      </c>
      <c r="H1212" s="284">
        <f>VLOOKUP(A1212,Specifikation!A:E,5,0)/12</f>
        <v>0</v>
      </c>
    </row>
    <row r="1213" spans="1:8">
      <c r="A1213" s="285">
        <v>4190</v>
      </c>
      <c r="B1213" s="165">
        <v>1</v>
      </c>
      <c r="C1213" s="165"/>
      <c r="D1213" s="165"/>
      <c r="E1213" s="165"/>
      <c r="F1213" s="165" t="s">
        <v>231</v>
      </c>
      <c r="G1213" s="165">
        <v>201812</v>
      </c>
      <c r="H1213" s="284">
        <f>VLOOKUP(A1213,Specifikation!A:E,5,0)/12</f>
        <v>0</v>
      </c>
    </row>
    <row r="1214" spans="1:8">
      <c r="A1214" s="285">
        <v>4195</v>
      </c>
      <c r="B1214" s="165">
        <v>1</v>
      </c>
      <c r="C1214" s="165"/>
      <c r="D1214" s="165"/>
      <c r="E1214" s="165"/>
      <c r="F1214" s="165" t="s">
        <v>231</v>
      </c>
      <c r="G1214" s="165">
        <v>201801</v>
      </c>
      <c r="H1214" s="284">
        <f>VLOOKUP(A1214,Specifikation!A:E,5,0)/12</f>
        <v>-416.66666666666669</v>
      </c>
    </row>
    <row r="1215" spans="1:8">
      <c r="A1215" s="285">
        <v>4195</v>
      </c>
      <c r="B1215" s="165">
        <v>1</v>
      </c>
      <c r="C1215" s="165"/>
      <c r="D1215" s="165"/>
      <c r="E1215" s="165"/>
      <c r="F1215" s="165" t="s">
        <v>231</v>
      </c>
      <c r="G1215" s="165">
        <v>201802</v>
      </c>
      <c r="H1215" s="284">
        <f>VLOOKUP(A1215,Specifikation!A:E,5,0)/12</f>
        <v>-416.66666666666669</v>
      </c>
    </row>
    <row r="1216" spans="1:8">
      <c r="A1216" s="285">
        <v>4195</v>
      </c>
      <c r="B1216" s="165">
        <v>1</v>
      </c>
      <c r="C1216" s="165"/>
      <c r="D1216" s="165"/>
      <c r="E1216" s="165"/>
      <c r="F1216" s="165" t="s">
        <v>231</v>
      </c>
      <c r="G1216" s="165">
        <v>201803</v>
      </c>
      <c r="H1216" s="284">
        <f>VLOOKUP(A1216,Specifikation!A:E,5,0)/12</f>
        <v>-416.66666666666669</v>
      </c>
    </row>
    <row r="1217" spans="1:8">
      <c r="A1217" s="285">
        <v>4195</v>
      </c>
      <c r="B1217" s="165">
        <v>1</v>
      </c>
      <c r="C1217" s="165"/>
      <c r="D1217" s="165"/>
      <c r="E1217" s="165"/>
      <c r="F1217" s="165" t="s">
        <v>231</v>
      </c>
      <c r="G1217" s="165">
        <v>201804</v>
      </c>
      <c r="H1217" s="284">
        <f>VLOOKUP(A1217,Specifikation!A:E,5,0)/12</f>
        <v>-416.66666666666669</v>
      </c>
    </row>
    <row r="1218" spans="1:8">
      <c r="A1218" s="285">
        <v>4195</v>
      </c>
      <c r="B1218" s="165">
        <v>1</v>
      </c>
      <c r="C1218" s="165"/>
      <c r="D1218" s="165"/>
      <c r="E1218" s="165"/>
      <c r="F1218" s="165" t="s">
        <v>231</v>
      </c>
      <c r="G1218" s="165">
        <v>201805</v>
      </c>
      <c r="H1218" s="284">
        <f>VLOOKUP(A1218,Specifikation!A:E,5,0)/12</f>
        <v>-416.66666666666669</v>
      </c>
    </row>
    <row r="1219" spans="1:8">
      <c r="A1219" s="285">
        <v>4195</v>
      </c>
      <c r="B1219" s="165">
        <v>1</v>
      </c>
      <c r="C1219" s="165"/>
      <c r="D1219" s="165"/>
      <c r="E1219" s="165"/>
      <c r="F1219" s="165" t="s">
        <v>231</v>
      </c>
      <c r="G1219" s="165">
        <v>201806</v>
      </c>
      <c r="H1219" s="284">
        <f>VLOOKUP(A1219,Specifikation!A:E,5,0)/12</f>
        <v>-416.66666666666669</v>
      </c>
    </row>
    <row r="1220" spans="1:8">
      <c r="A1220" s="285">
        <v>4195</v>
      </c>
      <c r="B1220" s="165">
        <v>1</v>
      </c>
      <c r="C1220" s="165"/>
      <c r="D1220" s="165"/>
      <c r="E1220" s="165"/>
      <c r="F1220" s="165" t="s">
        <v>231</v>
      </c>
      <c r="G1220" s="165">
        <v>201807</v>
      </c>
      <c r="H1220" s="284">
        <f>VLOOKUP(A1220,Specifikation!A:E,5,0)/12</f>
        <v>-416.66666666666669</v>
      </c>
    </row>
    <row r="1221" spans="1:8">
      <c r="A1221" s="285">
        <v>4195</v>
      </c>
      <c r="B1221" s="165">
        <v>1</v>
      </c>
      <c r="C1221" s="165"/>
      <c r="D1221" s="165"/>
      <c r="E1221" s="165"/>
      <c r="F1221" s="165" t="s">
        <v>231</v>
      </c>
      <c r="G1221" s="165">
        <v>201808</v>
      </c>
      <c r="H1221" s="284">
        <f>VLOOKUP(A1221,Specifikation!A:E,5,0)/12</f>
        <v>-416.66666666666669</v>
      </c>
    </row>
    <row r="1222" spans="1:8">
      <c r="A1222" s="285">
        <v>4195</v>
      </c>
      <c r="B1222" s="165">
        <v>1</v>
      </c>
      <c r="C1222" s="165"/>
      <c r="D1222" s="165"/>
      <c r="E1222" s="165"/>
      <c r="F1222" s="165" t="s">
        <v>231</v>
      </c>
      <c r="G1222" s="165">
        <v>201809</v>
      </c>
      <c r="H1222" s="284">
        <f>VLOOKUP(A1222,Specifikation!A:E,5,0)/12</f>
        <v>-416.66666666666669</v>
      </c>
    </row>
    <row r="1223" spans="1:8">
      <c r="A1223" s="285">
        <v>4195</v>
      </c>
      <c r="B1223" s="165">
        <v>1</v>
      </c>
      <c r="C1223" s="165"/>
      <c r="D1223" s="165"/>
      <c r="E1223" s="165"/>
      <c r="F1223" s="165" t="s">
        <v>231</v>
      </c>
      <c r="G1223" s="165">
        <v>201810</v>
      </c>
      <c r="H1223" s="284">
        <f>VLOOKUP(A1223,Specifikation!A:E,5,0)/12</f>
        <v>-416.66666666666669</v>
      </c>
    </row>
    <row r="1224" spans="1:8">
      <c r="A1224" s="285">
        <v>4195</v>
      </c>
      <c r="B1224" s="165">
        <v>1</v>
      </c>
      <c r="C1224" s="165"/>
      <c r="D1224" s="165"/>
      <c r="E1224" s="165"/>
      <c r="F1224" s="165" t="s">
        <v>231</v>
      </c>
      <c r="G1224" s="165">
        <v>201811</v>
      </c>
      <c r="H1224" s="284">
        <f>VLOOKUP(A1224,Specifikation!A:E,5,0)/12</f>
        <v>-416.66666666666669</v>
      </c>
    </row>
    <row r="1225" spans="1:8">
      <c r="A1225" s="285">
        <v>4195</v>
      </c>
      <c r="B1225" s="165">
        <v>1</v>
      </c>
      <c r="C1225" s="165"/>
      <c r="D1225" s="165"/>
      <c r="E1225" s="165"/>
      <c r="F1225" s="165" t="s">
        <v>231</v>
      </c>
      <c r="G1225" s="165">
        <v>201812</v>
      </c>
      <c r="H1225" s="284">
        <f>VLOOKUP(A1225,Specifikation!A:E,5,0)/12</f>
        <v>-416.66666666666669</v>
      </c>
    </row>
    <row r="1226" spans="1:8">
      <c r="A1226" s="285">
        <v>4210</v>
      </c>
      <c r="B1226" s="165">
        <v>1</v>
      </c>
      <c r="C1226" s="165"/>
      <c r="D1226" s="165"/>
      <c r="E1226" s="165"/>
      <c r="F1226" s="165" t="s">
        <v>231</v>
      </c>
      <c r="G1226" s="165">
        <v>201801</v>
      </c>
      <c r="H1226" s="284">
        <f>VLOOKUP(A1226,Specifikation!A:E,5,0)/12</f>
        <v>0</v>
      </c>
    </row>
    <row r="1227" spans="1:8">
      <c r="A1227" s="285">
        <v>4210</v>
      </c>
      <c r="B1227" s="165">
        <v>1</v>
      </c>
      <c r="C1227" s="165"/>
      <c r="D1227" s="165"/>
      <c r="E1227" s="165"/>
      <c r="F1227" s="165" t="s">
        <v>231</v>
      </c>
      <c r="G1227" s="165">
        <v>201802</v>
      </c>
      <c r="H1227" s="284">
        <f>VLOOKUP(A1227,Specifikation!A:E,5,0)/12</f>
        <v>0</v>
      </c>
    </row>
    <row r="1228" spans="1:8">
      <c r="A1228" s="285">
        <v>4210</v>
      </c>
      <c r="B1228" s="165">
        <v>1</v>
      </c>
      <c r="C1228" s="165"/>
      <c r="D1228" s="165"/>
      <c r="E1228" s="165"/>
      <c r="F1228" s="165" t="s">
        <v>231</v>
      </c>
      <c r="G1228" s="165">
        <v>201803</v>
      </c>
      <c r="H1228" s="284">
        <f>VLOOKUP(A1228,Specifikation!A:E,5,0)/12</f>
        <v>0</v>
      </c>
    </row>
    <row r="1229" spans="1:8">
      <c r="A1229" s="285">
        <v>4210</v>
      </c>
      <c r="B1229" s="165">
        <v>1</v>
      </c>
      <c r="C1229" s="165"/>
      <c r="D1229" s="165"/>
      <c r="E1229" s="165"/>
      <c r="F1229" s="165" t="s">
        <v>231</v>
      </c>
      <c r="G1229" s="165">
        <v>201804</v>
      </c>
      <c r="H1229" s="284">
        <f>VLOOKUP(A1229,Specifikation!A:E,5,0)/12</f>
        <v>0</v>
      </c>
    </row>
    <row r="1230" spans="1:8">
      <c r="A1230" s="285">
        <v>4210</v>
      </c>
      <c r="B1230" s="165">
        <v>1</v>
      </c>
      <c r="C1230" s="165"/>
      <c r="D1230" s="165"/>
      <c r="E1230" s="165"/>
      <c r="F1230" s="165" t="s">
        <v>231</v>
      </c>
      <c r="G1230" s="165">
        <v>201805</v>
      </c>
      <c r="H1230" s="284">
        <f>VLOOKUP(A1230,Specifikation!A:E,5,0)/12</f>
        <v>0</v>
      </c>
    </row>
    <row r="1231" spans="1:8">
      <c r="A1231" s="285">
        <v>4210</v>
      </c>
      <c r="B1231" s="165">
        <v>1</v>
      </c>
      <c r="C1231" s="165"/>
      <c r="D1231" s="165"/>
      <c r="E1231" s="165"/>
      <c r="F1231" s="165" t="s">
        <v>231</v>
      </c>
      <c r="G1231" s="165">
        <v>201806</v>
      </c>
      <c r="H1231" s="284">
        <f>VLOOKUP(A1231,Specifikation!A:E,5,0)/12</f>
        <v>0</v>
      </c>
    </row>
    <row r="1232" spans="1:8">
      <c r="A1232" s="285">
        <v>4210</v>
      </c>
      <c r="B1232" s="165">
        <v>1</v>
      </c>
      <c r="C1232" s="165"/>
      <c r="D1232" s="165"/>
      <c r="E1232" s="165"/>
      <c r="F1232" s="165" t="s">
        <v>231</v>
      </c>
      <c r="G1232" s="165">
        <v>201807</v>
      </c>
      <c r="H1232" s="284">
        <f>VLOOKUP(A1232,Specifikation!A:E,5,0)/12</f>
        <v>0</v>
      </c>
    </row>
    <row r="1233" spans="1:8">
      <c r="A1233" s="285">
        <v>4210</v>
      </c>
      <c r="B1233" s="165">
        <v>1</v>
      </c>
      <c r="C1233" s="165"/>
      <c r="D1233" s="165"/>
      <c r="E1233" s="165"/>
      <c r="F1233" s="165" t="s">
        <v>231</v>
      </c>
      <c r="G1233" s="165">
        <v>201808</v>
      </c>
      <c r="H1233" s="284">
        <f>VLOOKUP(A1233,Specifikation!A:E,5,0)/12</f>
        <v>0</v>
      </c>
    </row>
    <row r="1234" spans="1:8">
      <c r="A1234" s="285">
        <v>4210</v>
      </c>
      <c r="B1234" s="165">
        <v>1</v>
      </c>
      <c r="C1234" s="165"/>
      <c r="D1234" s="165"/>
      <c r="E1234" s="165"/>
      <c r="F1234" s="165" t="s">
        <v>231</v>
      </c>
      <c r="G1234" s="165">
        <v>201809</v>
      </c>
      <c r="H1234" s="284">
        <f>VLOOKUP(A1234,Specifikation!A:E,5,0)/12</f>
        <v>0</v>
      </c>
    </row>
    <row r="1235" spans="1:8">
      <c r="A1235" s="285">
        <v>4210</v>
      </c>
      <c r="B1235" s="165">
        <v>1</v>
      </c>
      <c r="C1235" s="165"/>
      <c r="D1235" s="165"/>
      <c r="E1235" s="165"/>
      <c r="F1235" s="165" t="s">
        <v>231</v>
      </c>
      <c r="G1235" s="165">
        <v>201810</v>
      </c>
      <c r="H1235" s="284">
        <f>VLOOKUP(A1235,Specifikation!A:E,5,0)/12</f>
        <v>0</v>
      </c>
    </row>
    <row r="1236" spans="1:8">
      <c r="A1236" s="285">
        <v>4210</v>
      </c>
      <c r="B1236" s="165">
        <v>1</v>
      </c>
      <c r="C1236" s="165"/>
      <c r="D1236" s="165"/>
      <c r="E1236" s="165"/>
      <c r="F1236" s="165" t="s">
        <v>231</v>
      </c>
      <c r="G1236" s="165">
        <v>201811</v>
      </c>
      <c r="H1236" s="284">
        <f>VLOOKUP(A1236,Specifikation!A:E,5,0)/12</f>
        <v>0</v>
      </c>
    </row>
    <row r="1237" spans="1:8">
      <c r="A1237" s="285">
        <v>4210</v>
      </c>
      <c r="B1237" s="165">
        <v>1</v>
      </c>
      <c r="C1237" s="165"/>
      <c r="D1237" s="165"/>
      <c r="E1237" s="165"/>
      <c r="F1237" s="165" t="s">
        <v>231</v>
      </c>
      <c r="G1237" s="165">
        <v>201812</v>
      </c>
      <c r="H1237" s="284">
        <f>VLOOKUP(A1237,Specifikation!A:E,5,0)/12</f>
        <v>0</v>
      </c>
    </row>
    <row r="1238" spans="1:8">
      <c r="A1238" s="285">
        <v>4220</v>
      </c>
      <c r="B1238" s="165">
        <v>1</v>
      </c>
      <c r="C1238" s="165"/>
      <c r="D1238" s="165"/>
      <c r="E1238" s="165"/>
      <c r="F1238" s="165" t="s">
        <v>231</v>
      </c>
      <c r="G1238" s="165">
        <v>201801</v>
      </c>
      <c r="H1238" s="284">
        <f>VLOOKUP(A1238,Specifikation!A:E,5,0)/12</f>
        <v>0</v>
      </c>
    </row>
    <row r="1239" spans="1:8">
      <c r="A1239" s="285">
        <v>4220</v>
      </c>
      <c r="B1239" s="165">
        <v>1</v>
      </c>
      <c r="C1239" s="165"/>
      <c r="D1239" s="165"/>
      <c r="E1239" s="165"/>
      <c r="F1239" s="165" t="s">
        <v>231</v>
      </c>
      <c r="G1239" s="165">
        <v>201802</v>
      </c>
      <c r="H1239" s="284">
        <f>VLOOKUP(A1239,Specifikation!A:E,5,0)/12</f>
        <v>0</v>
      </c>
    </row>
    <row r="1240" spans="1:8">
      <c r="A1240" s="285">
        <v>4220</v>
      </c>
      <c r="B1240" s="165">
        <v>1</v>
      </c>
      <c r="C1240" s="165"/>
      <c r="D1240" s="165"/>
      <c r="E1240" s="165"/>
      <c r="F1240" s="165" t="s">
        <v>231</v>
      </c>
      <c r="G1240" s="165">
        <v>201803</v>
      </c>
      <c r="H1240" s="284">
        <f>VLOOKUP(A1240,Specifikation!A:E,5,0)/12</f>
        <v>0</v>
      </c>
    </row>
    <row r="1241" spans="1:8">
      <c r="A1241" s="285">
        <v>4220</v>
      </c>
      <c r="B1241" s="165">
        <v>1</v>
      </c>
      <c r="C1241" s="165"/>
      <c r="D1241" s="165"/>
      <c r="E1241" s="165"/>
      <c r="F1241" s="165" t="s">
        <v>231</v>
      </c>
      <c r="G1241" s="165">
        <v>201804</v>
      </c>
      <c r="H1241" s="284">
        <f>VLOOKUP(A1241,Specifikation!A:E,5,0)/12</f>
        <v>0</v>
      </c>
    </row>
    <row r="1242" spans="1:8">
      <c r="A1242" s="285">
        <v>4220</v>
      </c>
      <c r="B1242" s="165">
        <v>1</v>
      </c>
      <c r="C1242" s="165"/>
      <c r="D1242" s="165"/>
      <c r="E1242" s="165"/>
      <c r="F1242" s="165" t="s">
        <v>231</v>
      </c>
      <c r="G1242" s="165">
        <v>201805</v>
      </c>
      <c r="H1242" s="284">
        <f>VLOOKUP(A1242,Specifikation!A:E,5,0)/12</f>
        <v>0</v>
      </c>
    </row>
    <row r="1243" spans="1:8">
      <c r="A1243" s="285">
        <v>4220</v>
      </c>
      <c r="B1243" s="165">
        <v>1</v>
      </c>
      <c r="C1243" s="165"/>
      <c r="D1243" s="165"/>
      <c r="E1243" s="165"/>
      <c r="F1243" s="165" t="s">
        <v>231</v>
      </c>
      <c r="G1243" s="165">
        <v>201806</v>
      </c>
      <c r="H1243" s="284">
        <f>VLOOKUP(A1243,Specifikation!A:E,5,0)/12</f>
        <v>0</v>
      </c>
    </row>
    <row r="1244" spans="1:8">
      <c r="A1244" s="285">
        <v>4220</v>
      </c>
      <c r="B1244" s="165">
        <v>1</v>
      </c>
      <c r="C1244" s="165"/>
      <c r="D1244" s="165"/>
      <c r="E1244" s="165"/>
      <c r="F1244" s="165" t="s">
        <v>231</v>
      </c>
      <c r="G1244" s="165">
        <v>201807</v>
      </c>
      <c r="H1244" s="284">
        <f>VLOOKUP(A1244,Specifikation!A:E,5,0)/12</f>
        <v>0</v>
      </c>
    </row>
    <row r="1245" spans="1:8">
      <c r="A1245" s="285">
        <v>4220</v>
      </c>
      <c r="B1245" s="165">
        <v>1</v>
      </c>
      <c r="C1245" s="165"/>
      <c r="D1245" s="165"/>
      <c r="E1245" s="165"/>
      <c r="F1245" s="165" t="s">
        <v>231</v>
      </c>
      <c r="G1245" s="165">
        <v>201808</v>
      </c>
      <c r="H1245" s="284">
        <f>VLOOKUP(A1245,Specifikation!A:E,5,0)/12</f>
        <v>0</v>
      </c>
    </row>
    <row r="1246" spans="1:8">
      <c r="A1246" s="285">
        <v>4220</v>
      </c>
      <c r="B1246" s="165">
        <v>1</v>
      </c>
      <c r="C1246" s="165"/>
      <c r="D1246" s="165"/>
      <c r="E1246" s="165"/>
      <c r="F1246" s="165" t="s">
        <v>231</v>
      </c>
      <c r="G1246" s="165">
        <v>201809</v>
      </c>
      <c r="H1246" s="284">
        <f>VLOOKUP(A1246,Specifikation!A:E,5,0)/12</f>
        <v>0</v>
      </c>
    </row>
    <row r="1247" spans="1:8">
      <c r="A1247" s="285">
        <v>4220</v>
      </c>
      <c r="B1247" s="165">
        <v>1</v>
      </c>
      <c r="C1247" s="165"/>
      <c r="D1247" s="165"/>
      <c r="E1247" s="165"/>
      <c r="F1247" s="165" t="s">
        <v>231</v>
      </c>
      <c r="G1247" s="165">
        <v>201810</v>
      </c>
      <c r="H1247" s="284">
        <f>VLOOKUP(A1247,Specifikation!A:E,5,0)/12</f>
        <v>0</v>
      </c>
    </row>
    <row r="1248" spans="1:8">
      <c r="A1248" s="285">
        <v>4220</v>
      </c>
      <c r="B1248" s="165">
        <v>1</v>
      </c>
      <c r="C1248" s="165"/>
      <c r="D1248" s="165"/>
      <c r="E1248" s="165"/>
      <c r="F1248" s="165" t="s">
        <v>231</v>
      </c>
      <c r="G1248" s="165">
        <v>201811</v>
      </c>
      <c r="H1248" s="284">
        <f>VLOOKUP(A1248,Specifikation!A:E,5,0)/12</f>
        <v>0</v>
      </c>
    </row>
    <row r="1249" spans="1:8">
      <c r="A1249" s="285">
        <v>4220</v>
      </c>
      <c r="B1249" s="165">
        <v>1</v>
      </c>
      <c r="C1249" s="165"/>
      <c r="D1249" s="165"/>
      <c r="E1249" s="165"/>
      <c r="F1249" s="165" t="s">
        <v>231</v>
      </c>
      <c r="G1249" s="165">
        <v>201812</v>
      </c>
      <c r="H1249" s="284">
        <f>VLOOKUP(A1249,Specifikation!A:E,5,0)/12</f>
        <v>0</v>
      </c>
    </row>
    <row r="1250" spans="1:8">
      <c r="A1250" s="285">
        <v>4234</v>
      </c>
      <c r="B1250" s="165">
        <v>1</v>
      </c>
      <c r="C1250" s="165"/>
      <c r="D1250" s="165"/>
      <c r="E1250" s="165"/>
      <c r="F1250" s="165" t="s">
        <v>231</v>
      </c>
      <c r="G1250" s="165">
        <v>201801</v>
      </c>
      <c r="H1250" s="284">
        <f>VLOOKUP(A1250,Specifikation!A:E,5,0)/12</f>
        <v>-20833.333333333332</v>
      </c>
    </row>
    <row r="1251" spans="1:8">
      <c r="A1251" s="285">
        <v>4234</v>
      </c>
      <c r="B1251" s="165">
        <v>1</v>
      </c>
      <c r="C1251" s="165"/>
      <c r="D1251" s="165"/>
      <c r="E1251" s="165"/>
      <c r="F1251" s="165" t="s">
        <v>231</v>
      </c>
      <c r="G1251" s="165">
        <v>201802</v>
      </c>
      <c r="H1251" s="284">
        <f>VLOOKUP(A1251,Specifikation!A:E,5,0)/12</f>
        <v>-20833.333333333332</v>
      </c>
    </row>
    <row r="1252" spans="1:8">
      <c r="A1252" s="285">
        <v>4234</v>
      </c>
      <c r="B1252" s="165">
        <v>1</v>
      </c>
      <c r="C1252" s="165"/>
      <c r="D1252" s="165"/>
      <c r="E1252" s="165"/>
      <c r="F1252" s="165" t="s">
        <v>231</v>
      </c>
      <c r="G1252" s="165">
        <v>201803</v>
      </c>
      <c r="H1252" s="284">
        <f>VLOOKUP(A1252,Specifikation!A:E,5,0)/12</f>
        <v>-20833.333333333332</v>
      </c>
    </row>
    <row r="1253" spans="1:8">
      <c r="A1253" s="285">
        <v>4234</v>
      </c>
      <c r="B1253" s="165">
        <v>1</v>
      </c>
      <c r="C1253" s="165"/>
      <c r="D1253" s="165"/>
      <c r="E1253" s="165"/>
      <c r="F1253" s="165" t="s">
        <v>231</v>
      </c>
      <c r="G1253" s="165">
        <v>201804</v>
      </c>
      <c r="H1253" s="284">
        <f>VLOOKUP(A1253,Specifikation!A:E,5,0)/12</f>
        <v>-20833.333333333332</v>
      </c>
    </row>
    <row r="1254" spans="1:8">
      <c r="A1254" s="285">
        <v>4234</v>
      </c>
      <c r="B1254" s="165">
        <v>1</v>
      </c>
      <c r="C1254" s="165"/>
      <c r="D1254" s="165"/>
      <c r="E1254" s="165"/>
      <c r="F1254" s="165" t="s">
        <v>231</v>
      </c>
      <c r="G1254" s="165">
        <v>201805</v>
      </c>
      <c r="H1254" s="284">
        <f>VLOOKUP(A1254,Specifikation!A:E,5,0)/12</f>
        <v>-20833.333333333332</v>
      </c>
    </row>
    <row r="1255" spans="1:8">
      <c r="A1255" s="285">
        <v>4234</v>
      </c>
      <c r="B1255" s="165">
        <v>1</v>
      </c>
      <c r="C1255" s="165"/>
      <c r="D1255" s="165"/>
      <c r="E1255" s="165"/>
      <c r="F1255" s="165" t="s">
        <v>231</v>
      </c>
      <c r="G1255" s="165">
        <v>201806</v>
      </c>
      <c r="H1255" s="284">
        <f>VLOOKUP(A1255,Specifikation!A:E,5,0)/12</f>
        <v>-20833.333333333332</v>
      </c>
    </row>
    <row r="1256" spans="1:8">
      <c r="A1256" s="285">
        <v>4234</v>
      </c>
      <c r="B1256" s="165">
        <v>1</v>
      </c>
      <c r="C1256" s="165"/>
      <c r="D1256" s="165"/>
      <c r="E1256" s="165"/>
      <c r="F1256" s="165" t="s">
        <v>231</v>
      </c>
      <c r="G1256" s="165">
        <v>201807</v>
      </c>
      <c r="H1256" s="284">
        <f>VLOOKUP(A1256,Specifikation!A:E,5,0)/12</f>
        <v>-20833.333333333332</v>
      </c>
    </row>
    <row r="1257" spans="1:8">
      <c r="A1257" s="285">
        <v>4234</v>
      </c>
      <c r="B1257" s="165">
        <v>1</v>
      </c>
      <c r="C1257" s="165"/>
      <c r="D1257" s="165"/>
      <c r="E1257" s="165"/>
      <c r="F1257" s="165" t="s">
        <v>231</v>
      </c>
      <c r="G1257" s="165">
        <v>201808</v>
      </c>
      <c r="H1257" s="284">
        <f>VLOOKUP(A1257,Specifikation!A:E,5,0)/12</f>
        <v>-20833.333333333332</v>
      </c>
    </row>
    <row r="1258" spans="1:8">
      <c r="A1258" s="285">
        <v>4234</v>
      </c>
      <c r="B1258" s="165">
        <v>1</v>
      </c>
      <c r="C1258" s="165"/>
      <c r="D1258" s="165"/>
      <c r="E1258" s="165"/>
      <c r="F1258" s="165" t="s">
        <v>231</v>
      </c>
      <c r="G1258" s="165">
        <v>201809</v>
      </c>
      <c r="H1258" s="284">
        <f>VLOOKUP(A1258,Specifikation!A:E,5,0)/12</f>
        <v>-20833.333333333332</v>
      </c>
    </row>
    <row r="1259" spans="1:8">
      <c r="A1259" s="285">
        <v>4234</v>
      </c>
      <c r="B1259" s="165">
        <v>1</v>
      </c>
      <c r="C1259" s="165"/>
      <c r="D1259" s="165"/>
      <c r="E1259" s="165"/>
      <c r="F1259" s="165" t="s">
        <v>231</v>
      </c>
      <c r="G1259" s="165">
        <v>201810</v>
      </c>
      <c r="H1259" s="284">
        <f>VLOOKUP(A1259,Specifikation!A:E,5,0)/12</f>
        <v>-20833.333333333332</v>
      </c>
    </row>
    <row r="1260" spans="1:8">
      <c r="A1260" s="285">
        <v>4234</v>
      </c>
      <c r="B1260" s="165">
        <v>1</v>
      </c>
      <c r="C1260" s="165"/>
      <c r="D1260" s="165"/>
      <c r="E1260" s="165"/>
      <c r="F1260" s="165" t="s">
        <v>231</v>
      </c>
      <c r="G1260" s="165">
        <v>201811</v>
      </c>
      <c r="H1260" s="284">
        <f>VLOOKUP(A1260,Specifikation!A:E,5,0)/12</f>
        <v>-20833.333333333332</v>
      </c>
    </row>
    <row r="1261" spans="1:8">
      <c r="A1261" s="285">
        <v>4234</v>
      </c>
      <c r="B1261" s="165">
        <v>1</v>
      </c>
      <c r="C1261" s="165"/>
      <c r="D1261" s="165"/>
      <c r="E1261" s="165"/>
      <c r="F1261" s="165" t="s">
        <v>231</v>
      </c>
      <c r="G1261" s="165">
        <v>201812</v>
      </c>
      <c r="H1261" s="284">
        <f>VLOOKUP(A1261,Specifikation!A:E,5,0)/12</f>
        <v>-20833.333333333332</v>
      </c>
    </row>
    <row r="1262" spans="1:8">
      <c r="A1262" s="285">
        <v>4240</v>
      </c>
      <c r="B1262" s="165">
        <v>1</v>
      </c>
      <c r="C1262" s="165"/>
      <c r="D1262" s="165"/>
      <c r="E1262" s="165"/>
      <c r="F1262" s="165" t="s">
        <v>231</v>
      </c>
      <c r="G1262" s="165">
        <v>201801</v>
      </c>
      <c r="H1262" s="284">
        <f>VLOOKUP(A1262,Specifikation!A:E,5,0)/12</f>
        <v>0</v>
      </c>
    </row>
    <row r="1263" spans="1:8">
      <c r="A1263" s="285">
        <v>4240</v>
      </c>
      <c r="B1263" s="165">
        <v>1</v>
      </c>
      <c r="C1263" s="165"/>
      <c r="D1263" s="165"/>
      <c r="E1263" s="165"/>
      <c r="F1263" s="165" t="s">
        <v>231</v>
      </c>
      <c r="G1263" s="165">
        <v>201802</v>
      </c>
      <c r="H1263" s="284">
        <f>VLOOKUP(A1263,Specifikation!A:E,5,0)/12</f>
        <v>0</v>
      </c>
    </row>
    <row r="1264" spans="1:8">
      <c r="A1264" s="285">
        <v>4240</v>
      </c>
      <c r="B1264" s="165">
        <v>1</v>
      </c>
      <c r="C1264" s="165"/>
      <c r="D1264" s="165"/>
      <c r="E1264" s="165"/>
      <c r="F1264" s="165" t="s">
        <v>231</v>
      </c>
      <c r="G1264" s="165">
        <v>201803</v>
      </c>
      <c r="H1264" s="284">
        <f>VLOOKUP(A1264,Specifikation!A:E,5,0)/12</f>
        <v>0</v>
      </c>
    </row>
    <row r="1265" spans="1:8">
      <c r="A1265" s="285">
        <v>4240</v>
      </c>
      <c r="B1265" s="165">
        <v>1</v>
      </c>
      <c r="C1265" s="165"/>
      <c r="D1265" s="165"/>
      <c r="E1265" s="165"/>
      <c r="F1265" s="165" t="s">
        <v>231</v>
      </c>
      <c r="G1265" s="165">
        <v>201804</v>
      </c>
      <c r="H1265" s="284">
        <f>VLOOKUP(A1265,Specifikation!A:E,5,0)/12</f>
        <v>0</v>
      </c>
    </row>
    <row r="1266" spans="1:8">
      <c r="A1266" s="285">
        <v>4240</v>
      </c>
      <c r="B1266" s="165">
        <v>1</v>
      </c>
      <c r="C1266" s="165"/>
      <c r="D1266" s="165"/>
      <c r="E1266" s="165"/>
      <c r="F1266" s="165" t="s">
        <v>231</v>
      </c>
      <c r="G1266" s="165">
        <v>201805</v>
      </c>
      <c r="H1266" s="284">
        <f>VLOOKUP(A1266,Specifikation!A:E,5,0)/12</f>
        <v>0</v>
      </c>
    </row>
    <row r="1267" spans="1:8">
      <c r="A1267" s="285">
        <v>4240</v>
      </c>
      <c r="B1267" s="165">
        <v>1</v>
      </c>
      <c r="C1267" s="165"/>
      <c r="D1267" s="165"/>
      <c r="E1267" s="165"/>
      <c r="F1267" s="165" t="s">
        <v>231</v>
      </c>
      <c r="G1267" s="165">
        <v>201806</v>
      </c>
      <c r="H1267" s="284">
        <f>VLOOKUP(A1267,Specifikation!A:E,5,0)/12</f>
        <v>0</v>
      </c>
    </row>
    <row r="1268" spans="1:8">
      <c r="A1268" s="285">
        <v>4240</v>
      </c>
      <c r="B1268" s="165">
        <v>1</v>
      </c>
      <c r="C1268" s="165"/>
      <c r="D1268" s="165"/>
      <c r="E1268" s="165"/>
      <c r="F1268" s="165" t="s">
        <v>231</v>
      </c>
      <c r="G1268" s="165">
        <v>201807</v>
      </c>
      <c r="H1268" s="284">
        <f>VLOOKUP(A1268,Specifikation!A:E,5,0)/12</f>
        <v>0</v>
      </c>
    </row>
    <row r="1269" spans="1:8">
      <c r="A1269" s="285">
        <v>4240</v>
      </c>
      <c r="B1269" s="165">
        <v>1</v>
      </c>
      <c r="C1269" s="165"/>
      <c r="D1269" s="165"/>
      <c r="E1269" s="165"/>
      <c r="F1269" s="165" t="s">
        <v>231</v>
      </c>
      <c r="G1269" s="165">
        <v>201808</v>
      </c>
      <c r="H1269" s="284">
        <f>VLOOKUP(A1269,Specifikation!A:E,5,0)/12</f>
        <v>0</v>
      </c>
    </row>
    <row r="1270" spans="1:8">
      <c r="A1270" s="285">
        <v>4240</v>
      </c>
      <c r="B1270" s="165">
        <v>1</v>
      </c>
      <c r="C1270" s="165"/>
      <c r="D1270" s="165"/>
      <c r="E1270" s="165"/>
      <c r="F1270" s="165" t="s">
        <v>231</v>
      </c>
      <c r="G1270" s="165">
        <v>201809</v>
      </c>
      <c r="H1270" s="284">
        <f>VLOOKUP(A1270,Specifikation!A:E,5,0)/12</f>
        <v>0</v>
      </c>
    </row>
    <row r="1271" spans="1:8">
      <c r="A1271" s="285">
        <v>4240</v>
      </c>
      <c r="B1271" s="165">
        <v>1</v>
      </c>
      <c r="C1271" s="165"/>
      <c r="D1271" s="165"/>
      <c r="E1271" s="165"/>
      <c r="F1271" s="165" t="s">
        <v>231</v>
      </c>
      <c r="G1271" s="165">
        <v>201810</v>
      </c>
      <c r="H1271" s="284">
        <f>VLOOKUP(A1271,Specifikation!A:E,5,0)/12</f>
        <v>0</v>
      </c>
    </row>
    <row r="1272" spans="1:8">
      <c r="A1272" s="285">
        <v>4240</v>
      </c>
      <c r="B1272" s="165">
        <v>1</v>
      </c>
      <c r="C1272" s="165"/>
      <c r="D1272" s="165"/>
      <c r="E1272" s="165"/>
      <c r="F1272" s="165" t="s">
        <v>231</v>
      </c>
      <c r="G1272" s="165">
        <v>201811</v>
      </c>
      <c r="H1272" s="284">
        <f>VLOOKUP(A1272,Specifikation!A:E,5,0)/12</f>
        <v>0</v>
      </c>
    </row>
    <row r="1273" spans="1:8">
      <c r="A1273" s="285">
        <v>4240</v>
      </c>
      <c r="B1273" s="165">
        <v>1</v>
      </c>
      <c r="C1273" s="165"/>
      <c r="D1273" s="165"/>
      <c r="E1273" s="165"/>
      <c r="F1273" s="165" t="s">
        <v>231</v>
      </c>
      <c r="G1273" s="165">
        <v>201812</v>
      </c>
      <c r="H1273" s="284">
        <f>VLOOKUP(A1273,Specifikation!A:E,5,0)/12</f>
        <v>0</v>
      </c>
    </row>
    <row r="1274" spans="1:8">
      <c r="A1274" s="285">
        <v>4250</v>
      </c>
      <c r="B1274" s="165">
        <v>1</v>
      </c>
      <c r="C1274" s="165"/>
      <c r="D1274" s="165"/>
      <c r="E1274" s="165"/>
      <c r="F1274" s="165" t="s">
        <v>231</v>
      </c>
      <c r="G1274" s="165">
        <v>201801</v>
      </c>
      <c r="H1274" s="284">
        <f>VLOOKUP(A1274,Specifikation!A:E,5,0)/12</f>
        <v>-208333.33333333334</v>
      </c>
    </row>
    <row r="1275" spans="1:8">
      <c r="A1275" s="285">
        <v>4250</v>
      </c>
      <c r="B1275" s="165">
        <v>1</v>
      </c>
      <c r="C1275" s="165"/>
      <c r="D1275" s="165"/>
      <c r="E1275" s="165"/>
      <c r="F1275" s="165" t="s">
        <v>231</v>
      </c>
      <c r="G1275" s="165">
        <v>201802</v>
      </c>
      <c r="H1275" s="284">
        <f>VLOOKUP(A1275,Specifikation!A:E,5,0)/12</f>
        <v>-208333.33333333334</v>
      </c>
    </row>
    <row r="1276" spans="1:8">
      <c r="A1276" s="285">
        <v>4250</v>
      </c>
      <c r="B1276" s="165">
        <v>1</v>
      </c>
      <c r="C1276" s="165"/>
      <c r="D1276" s="165"/>
      <c r="E1276" s="165"/>
      <c r="F1276" s="165" t="s">
        <v>231</v>
      </c>
      <c r="G1276" s="165">
        <v>201803</v>
      </c>
      <c r="H1276" s="284">
        <f>VLOOKUP(A1276,Specifikation!A:E,5,0)/12</f>
        <v>-208333.33333333334</v>
      </c>
    </row>
    <row r="1277" spans="1:8">
      <c r="A1277" s="285">
        <v>4250</v>
      </c>
      <c r="B1277" s="165">
        <v>1</v>
      </c>
      <c r="C1277" s="165"/>
      <c r="D1277" s="165"/>
      <c r="E1277" s="165"/>
      <c r="F1277" s="165" t="s">
        <v>231</v>
      </c>
      <c r="G1277" s="165">
        <v>201804</v>
      </c>
      <c r="H1277" s="284">
        <f>VLOOKUP(A1277,Specifikation!A:E,5,0)/12</f>
        <v>-208333.33333333334</v>
      </c>
    </row>
    <row r="1278" spans="1:8">
      <c r="A1278" s="285">
        <v>4250</v>
      </c>
      <c r="B1278" s="165">
        <v>1</v>
      </c>
      <c r="C1278" s="165"/>
      <c r="D1278" s="165"/>
      <c r="E1278" s="165"/>
      <c r="F1278" s="165" t="s">
        <v>231</v>
      </c>
      <c r="G1278" s="165">
        <v>201805</v>
      </c>
      <c r="H1278" s="284">
        <f>VLOOKUP(A1278,Specifikation!A:E,5,0)/12</f>
        <v>-208333.33333333334</v>
      </c>
    </row>
    <row r="1279" spans="1:8">
      <c r="A1279" s="285">
        <v>4250</v>
      </c>
      <c r="B1279" s="165">
        <v>1</v>
      </c>
      <c r="C1279" s="165"/>
      <c r="D1279" s="165"/>
      <c r="E1279" s="165"/>
      <c r="F1279" s="165" t="s">
        <v>231</v>
      </c>
      <c r="G1279" s="165">
        <v>201806</v>
      </c>
      <c r="H1279" s="284">
        <f>VLOOKUP(A1279,Specifikation!A:E,5,0)/12</f>
        <v>-208333.33333333334</v>
      </c>
    </row>
    <row r="1280" spans="1:8">
      <c r="A1280" s="285">
        <v>4250</v>
      </c>
      <c r="B1280" s="165">
        <v>1</v>
      </c>
      <c r="C1280" s="165"/>
      <c r="D1280" s="165"/>
      <c r="E1280" s="165"/>
      <c r="F1280" s="165" t="s">
        <v>231</v>
      </c>
      <c r="G1280" s="165">
        <v>201807</v>
      </c>
      <c r="H1280" s="284">
        <f>VLOOKUP(A1280,Specifikation!A:E,5,0)/12</f>
        <v>-208333.33333333334</v>
      </c>
    </row>
    <row r="1281" spans="1:8">
      <c r="A1281" s="285">
        <v>4250</v>
      </c>
      <c r="B1281" s="165">
        <v>1</v>
      </c>
      <c r="C1281" s="165"/>
      <c r="D1281" s="165"/>
      <c r="E1281" s="165"/>
      <c r="F1281" s="165" t="s">
        <v>231</v>
      </c>
      <c r="G1281" s="165">
        <v>201808</v>
      </c>
      <c r="H1281" s="284">
        <f>VLOOKUP(A1281,Specifikation!A:E,5,0)/12</f>
        <v>-208333.33333333334</v>
      </c>
    </row>
    <row r="1282" spans="1:8">
      <c r="A1282" s="285">
        <v>4250</v>
      </c>
      <c r="B1282" s="165">
        <v>1</v>
      </c>
      <c r="C1282" s="165"/>
      <c r="D1282" s="165"/>
      <c r="E1282" s="165"/>
      <c r="F1282" s="165" t="s">
        <v>231</v>
      </c>
      <c r="G1282" s="165">
        <v>201809</v>
      </c>
      <c r="H1282" s="284">
        <f>VLOOKUP(A1282,Specifikation!A:E,5,0)/12</f>
        <v>-208333.33333333334</v>
      </c>
    </row>
    <row r="1283" spans="1:8">
      <c r="A1283" s="285">
        <v>4250</v>
      </c>
      <c r="B1283" s="165">
        <v>1</v>
      </c>
      <c r="C1283" s="165"/>
      <c r="D1283" s="165"/>
      <c r="E1283" s="165"/>
      <c r="F1283" s="165" t="s">
        <v>231</v>
      </c>
      <c r="G1283" s="165">
        <v>201810</v>
      </c>
      <c r="H1283" s="284">
        <f>VLOOKUP(A1283,Specifikation!A:E,5,0)/12</f>
        <v>-208333.33333333334</v>
      </c>
    </row>
    <row r="1284" spans="1:8">
      <c r="A1284" s="285">
        <v>4250</v>
      </c>
      <c r="B1284" s="165">
        <v>1</v>
      </c>
      <c r="C1284" s="165"/>
      <c r="D1284" s="165"/>
      <c r="E1284" s="165"/>
      <c r="F1284" s="165" t="s">
        <v>231</v>
      </c>
      <c r="G1284" s="165">
        <v>201811</v>
      </c>
      <c r="H1284" s="284">
        <f>VLOOKUP(A1284,Specifikation!A:E,5,0)/12</f>
        <v>-208333.33333333334</v>
      </c>
    </row>
    <row r="1285" spans="1:8">
      <c r="A1285" s="285">
        <v>4250</v>
      </c>
      <c r="B1285" s="165">
        <v>1</v>
      </c>
      <c r="C1285" s="165"/>
      <c r="D1285" s="165"/>
      <c r="E1285" s="165"/>
      <c r="F1285" s="165" t="s">
        <v>231</v>
      </c>
      <c r="G1285" s="165">
        <v>201812</v>
      </c>
      <c r="H1285" s="284">
        <f>VLOOKUP(A1285,Specifikation!A:E,5,0)/12</f>
        <v>-208333.33333333334</v>
      </c>
    </row>
    <row r="1286" spans="1:8">
      <c r="A1286" s="285">
        <v>4260</v>
      </c>
      <c r="B1286" s="165">
        <v>1</v>
      </c>
      <c r="C1286" s="165"/>
      <c r="D1286" s="165"/>
      <c r="E1286" s="165"/>
      <c r="F1286" s="165" t="s">
        <v>231</v>
      </c>
      <c r="G1286" s="165">
        <v>201801</v>
      </c>
      <c r="H1286" s="284">
        <f>VLOOKUP(A1286,Specifikation!A:E,5,0)/12</f>
        <v>0</v>
      </c>
    </row>
    <row r="1287" spans="1:8">
      <c r="A1287" s="285">
        <v>4260</v>
      </c>
      <c r="B1287" s="165">
        <v>1</v>
      </c>
      <c r="C1287" s="165"/>
      <c r="D1287" s="165"/>
      <c r="E1287" s="165"/>
      <c r="F1287" s="165" t="s">
        <v>231</v>
      </c>
      <c r="G1287" s="165">
        <v>201802</v>
      </c>
      <c r="H1287" s="284">
        <f>VLOOKUP(A1287,Specifikation!A:E,5,0)/12</f>
        <v>0</v>
      </c>
    </row>
    <row r="1288" spans="1:8">
      <c r="A1288" s="285">
        <v>4260</v>
      </c>
      <c r="B1288" s="165">
        <v>1</v>
      </c>
      <c r="C1288" s="165"/>
      <c r="D1288" s="165"/>
      <c r="E1288" s="165"/>
      <c r="F1288" s="165" t="s">
        <v>231</v>
      </c>
      <c r="G1288" s="165">
        <v>201803</v>
      </c>
      <c r="H1288" s="284">
        <f>VLOOKUP(A1288,Specifikation!A:E,5,0)/12</f>
        <v>0</v>
      </c>
    </row>
    <row r="1289" spans="1:8">
      <c r="A1289" s="285">
        <v>4260</v>
      </c>
      <c r="B1289" s="165">
        <v>1</v>
      </c>
      <c r="C1289" s="165"/>
      <c r="D1289" s="165"/>
      <c r="E1289" s="165"/>
      <c r="F1289" s="165" t="s">
        <v>231</v>
      </c>
      <c r="G1289" s="165">
        <v>201804</v>
      </c>
      <c r="H1289" s="284">
        <f>VLOOKUP(A1289,Specifikation!A:E,5,0)/12</f>
        <v>0</v>
      </c>
    </row>
    <row r="1290" spans="1:8">
      <c r="A1290" s="285">
        <v>4260</v>
      </c>
      <c r="B1290" s="165">
        <v>1</v>
      </c>
      <c r="C1290" s="165"/>
      <c r="D1290" s="165"/>
      <c r="E1290" s="165"/>
      <c r="F1290" s="165" t="s">
        <v>231</v>
      </c>
      <c r="G1290" s="165">
        <v>201805</v>
      </c>
      <c r="H1290" s="284">
        <f>VLOOKUP(A1290,Specifikation!A:E,5,0)/12</f>
        <v>0</v>
      </c>
    </row>
    <row r="1291" spans="1:8">
      <c r="A1291" s="285">
        <v>4260</v>
      </c>
      <c r="B1291" s="165">
        <v>1</v>
      </c>
      <c r="C1291" s="165"/>
      <c r="D1291" s="165"/>
      <c r="E1291" s="165"/>
      <c r="F1291" s="165" t="s">
        <v>231</v>
      </c>
      <c r="G1291" s="165">
        <v>201806</v>
      </c>
      <c r="H1291" s="284">
        <f>VLOOKUP(A1291,Specifikation!A:E,5,0)/12</f>
        <v>0</v>
      </c>
    </row>
    <row r="1292" spans="1:8">
      <c r="A1292" s="285">
        <v>4260</v>
      </c>
      <c r="B1292" s="165">
        <v>1</v>
      </c>
      <c r="C1292" s="165"/>
      <c r="D1292" s="165"/>
      <c r="E1292" s="165"/>
      <c r="F1292" s="165" t="s">
        <v>231</v>
      </c>
      <c r="G1292" s="165">
        <v>201807</v>
      </c>
      <c r="H1292" s="284">
        <f>VLOOKUP(A1292,Specifikation!A:E,5,0)/12</f>
        <v>0</v>
      </c>
    </row>
    <row r="1293" spans="1:8">
      <c r="A1293" s="285">
        <v>4260</v>
      </c>
      <c r="B1293" s="165">
        <v>1</v>
      </c>
      <c r="C1293" s="165"/>
      <c r="D1293" s="165"/>
      <c r="E1293" s="165"/>
      <c r="F1293" s="165" t="s">
        <v>231</v>
      </c>
      <c r="G1293" s="165">
        <v>201808</v>
      </c>
      <c r="H1293" s="284">
        <f>VLOOKUP(A1293,Specifikation!A:E,5,0)/12</f>
        <v>0</v>
      </c>
    </row>
    <row r="1294" spans="1:8">
      <c r="A1294" s="285">
        <v>4260</v>
      </c>
      <c r="B1294" s="165">
        <v>1</v>
      </c>
      <c r="C1294" s="165"/>
      <c r="D1294" s="165"/>
      <c r="E1294" s="165"/>
      <c r="F1294" s="165" t="s">
        <v>231</v>
      </c>
      <c r="G1294" s="165">
        <v>201809</v>
      </c>
      <c r="H1294" s="284">
        <f>VLOOKUP(A1294,Specifikation!A:E,5,0)/12</f>
        <v>0</v>
      </c>
    </row>
    <row r="1295" spans="1:8">
      <c r="A1295" s="285">
        <v>4260</v>
      </c>
      <c r="B1295" s="165">
        <v>1</v>
      </c>
      <c r="C1295" s="165"/>
      <c r="D1295" s="165"/>
      <c r="E1295" s="165"/>
      <c r="F1295" s="165" t="s">
        <v>231</v>
      </c>
      <c r="G1295" s="165">
        <v>201810</v>
      </c>
      <c r="H1295" s="284">
        <f>VLOOKUP(A1295,Specifikation!A:E,5,0)/12</f>
        <v>0</v>
      </c>
    </row>
    <row r="1296" spans="1:8">
      <c r="A1296" s="285">
        <v>4260</v>
      </c>
      <c r="B1296" s="165">
        <v>1</v>
      </c>
      <c r="C1296" s="165"/>
      <c r="D1296" s="165"/>
      <c r="E1296" s="165"/>
      <c r="F1296" s="165" t="s">
        <v>231</v>
      </c>
      <c r="G1296" s="165">
        <v>201811</v>
      </c>
      <c r="H1296" s="284">
        <f>VLOOKUP(A1296,Specifikation!A:E,5,0)/12</f>
        <v>0</v>
      </c>
    </row>
    <row r="1297" spans="1:8">
      <c r="A1297" s="285">
        <v>4260</v>
      </c>
      <c r="B1297" s="165">
        <v>1</v>
      </c>
      <c r="C1297" s="165"/>
      <c r="D1297" s="165"/>
      <c r="E1297" s="165"/>
      <c r="F1297" s="165" t="s">
        <v>231</v>
      </c>
      <c r="G1297" s="165">
        <v>201812</v>
      </c>
      <c r="H1297" s="284">
        <f>VLOOKUP(A1297,Specifikation!A:E,5,0)/12</f>
        <v>0</v>
      </c>
    </row>
    <row r="1298" spans="1:8">
      <c r="A1298" s="285">
        <v>4270</v>
      </c>
      <c r="B1298" s="165">
        <v>1</v>
      </c>
      <c r="C1298" s="165"/>
      <c r="D1298" s="165"/>
      <c r="E1298" s="165"/>
      <c r="F1298" s="165" t="s">
        <v>231</v>
      </c>
      <c r="G1298" s="165">
        <v>201801</v>
      </c>
      <c r="H1298" s="284">
        <f>VLOOKUP(A1298,Specifikation!A:E,5,0)/12</f>
        <v>0</v>
      </c>
    </row>
    <row r="1299" spans="1:8">
      <c r="A1299" s="285">
        <v>4270</v>
      </c>
      <c r="B1299" s="165">
        <v>1</v>
      </c>
      <c r="C1299" s="165"/>
      <c r="D1299" s="165"/>
      <c r="E1299" s="165"/>
      <c r="F1299" s="165" t="s">
        <v>231</v>
      </c>
      <c r="G1299" s="165">
        <v>201802</v>
      </c>
      <c r="H1299" s="284">
        <f>VLOOKUP(A1299,Specifikation!A:E,5,0)/12</f>
        <v>0</v>
      </c>
    </row>
    <row r="1300" spans="1:8">
      <c r="A1300" s="285">
        <v>4270</v>
      </c>
      <c r="B1300" s="165">
        <v>1</v>
      </c>
      <c r="C1300" s="165"/>
      <c r="D1300" s="165"/>
      <c r="E1300" s="165"/>
      <c r="F1300" s="165" t="s">
        <v>231</v>
      </c>
      <c r="G1300" s="165">
        <v>201803</v>
      </c>
      <c r="H1300" s="284">
        <f>VLOOKUP(A1300,Specifikation!A:E,5,0)/12</f>
        <v>0</v>
      </c>
    </row>
    <row r="1301" spans="1:8">
      <c r="A1301" s="285">
        <v>4270</v>
      </c>
      <c r="B1301" s="165">
        <v>1</v>
      </c>
      <c r="C1301" s="165"/>
      <c r="D1301" s="165"/>
      <c r="E1301" s="165"/>
      <c r="F1301" s="165" t="s">
        <v>231</v>
      </c>
      <c r="G1301" s="165">
        <v>201804</v>
      </c>
      <c r="H1301" s="284">
        <f>VLOOKUP(A1301,Specifikation!A:E,5,0)/12</f>
        <v>0</v>
      </c>
    </row>
    <row r="1302" spans="1:8">
      <c r="A1302" s="285">
        <v>4270</v>
      </c>
      <c r="B1302" s="165">
        <v>1</v>
      </c>
      <c r="C1302" s="165"/>
      <c r="D1302" s="165"/>
      <c r="E1302" s="165"/>
      <c r="F1302" s="165" t="s">
        <v>231</v>
      </c>
      <c r="G1302" s="165">
        <v>201805</v>
      </c>
      <c r="H1302" s="284">
        <f>VLOOKUP(A1302,Specifikation!A:E,5,0)/12</f>
        <v>0</v>
      </c>
    </row>
    <row r="1303" spans="1:8">
      <c r="A1303" s="285">
        <v>4270</v>
      </c>
      <c r="B1303" s="165">
        <v>1</v>
      </c>
      <c r="C1303" s="165"/>
      <c r="D1303" s="165"/>
      <c r="E1303" s="165"/>
      <c r="F1303" s="165" t="s">
        <v>231</v>
      </c>
      <c r="G1303" s="165">
        <v>201806</v>
      </c>
      <c r="H1303" s="284">
        <f>VLOOKUP(A1303,Specifikation!A:E,5,0)/12</f>
        <v>0</v>
      </c>
    </row>
    <row r="1304" spans="1:8">
      <c r="A1304" s="285">
        <v>4270</v>
      </c>
      <c r="B1304" s="165">
        <v>1</v>
      </c>
      <c r="C1304" s="165"/>
      <c r="D1304" s="165"/>
      <c r="E1304" s="165"/>
      <c r="F1304" s="165" t="s">
        <v>231</v>
      </c>
      <c r="G1304" s="165">
        <v>201807</v>
      </c>
      <c r="H1304" s="284">
        <f>VLOOKUP(A1304,Specifikation!A:E,5,0)/12</f>
        <v>0</v>
      </c>
    </row>
    <row r="1305" spans="1:8">
      <c r="A1305" s="285">
        <v>4270</v>
      </c>
      <c r="B1305" s="165">
        <v>1</v>
      </c>
      <c r="C1305" s="165"/>
      <c r="D1305" s="165"/>
      <c r="E1305" s="165"/>
      <c r="F1305" s="165" t="s">
        <v>231</v>
      </c>
      <c r="G1305" s="165">
        <v>201808</v>
      </c>
      <c r="H1305" s="284">
        <f>VLOOKUP(A1305,Specifikation!A:E,5,0)/12</f>
        <v>0</v>
      </c>
    </row>
    <row r="1306" spans="1:8">
      <c r="A1306" s="285">
        <v>4270</v>
      </c>
      <c r="B1306" s="165">
        <v>1</v>
      </c>
      <c r="C1306" s="165"/>
      <c r="D1306" s="165"/>
      <c r="E1306" s="165"/>
      <c r="F1306" s="165" t="s">
        <v>231</v>
      </c>
      <c r="G1306" s="165">
        <v>201809</v>
      </c>
      <c r="H1306" s="284">
        <f>VLOOKUP(A1306,Specifikation!A:E,5,0)/12</f>
        <v>0</v>
      </c>
    </row>
    <row r="1307" spans="1:8">
      <c r="A1307" s="285">
        <v>4270</v>
      </c>
      <c r="B1307" s="165">
        <v>1</v>
      </c>
      <c r="C1307" s="165"/>
      <c r="D1307" s="165"/>
      <c r="E1307" s="165"/>
      <c r="F1307" s="165" t="s">
        <v>231</v>
      </c>
      <c r="G1307" s="165">
        <v>201810</v>
      </c>
      <c r="H1307" s="284">
        <f>VLOOKUP(A1307,Specifikation!A:E,5,0)/12</f>
        <v>0</v>
      </c>
    </row>
    <row r="1308" spans="1:8">
      <c r="A1308" s="285">
        <v>4270</v>
      </c>
      <c r="B1308" s="165">
        <v>1</v>
      </c>
      <c r="C1308" s="165"/>
      <c r="D1308" s="165"/>
      <c r="E1308" s="165"/>
      <c r="F1308" s="165" t="s">
        <v>231</v>
      </c>
      <c r="G1308" s="165">
        <v>201811</v>
      </c>
      <c r="H1308" s="284">
        <f>VLOOKUP(A1308,Specifikation!A:E,5,0)/12</f>
        <v>0</v>
      </c>
    </row>
    <row r="1309" spans="1:8">
      <c r="A1309" s="285">
        <v>4270</v>
      </c>
      <c r="B1309" s="165">
        <v>1</v>
      </c>
      <c r="C1309" s="165"/>
      <c r="D1309" s="165"/>
      <c r="E1309" s="165"/>
      <c r="F1309" s="165" t="s">
        <v>231</v>
      </c>
      <c r="G1309" s="165">
        <v>201812</v>
      </c>
      <c r="H1309" s="284">
        <f>VLOOKUP(A1309,Specifikation!A:E,5,0)/12</f>
        <v>0</v>
      </c>
    </row>
    <row r="1310" spans="1:8">
      <c r="A1310" s="285">
        <v>4290</v>
      </c>
      <c r="B1310" s="165">
        <v>1</v>
      </c>
      <c r="C1310" s="165"/>
      <c r="D1310" s="165"/>
      <c r="E1310" s="165"/>
      <c r="F1310" s="165" t="s">
        <v>231</v>
      </c>
      <c r="G1310" s="165">
        <v>201801</v>
      </c>
      <c r="H1310" s="284">
        <f>VLOOKUP(A1310,Specifikation!A:E,5,0)/12</f>
        <v>0</v>
      </c>
    </row>
    <row r="1311" spans="1:8">
      <c r="A1311" s="285">
        <v>4290</v>
      </c>
      <c r="B1311" s="165">
        <v>1</v>
      </c>
      <c r="C1311" s="165"/>
      <c r="D1311" s="165"/>
      <c r="E1311" s="165"/>
      <c r="F1311" s="165" t="s">
        <v>231</v>
      </c>
      <c r="G1311" s="165">
        <v>201802</v>
      </c>
      <c r="H1311" s="284">
        <f>VLOOKUP(A1311,Specifikation!A:E,5,0)/12</f>
        <v>0</v>
      </c>
    </row>
    <row r="1312" spans="1:8">
      <c r="A1312" s="285">
        <v>4290</v>
      </c>
      <c r="B1312" s="165">
        <v>1</v>
      </c>
      <c r="C1312" s="165"/>
      <c r="D1312" s="165"/>
      <c r="E1312" s="165"/>
      <c r="F1312" s="165" t="s">
        <v>231</v>
      </c>
      <c r="G1312" s="165">
        <v>201803</v>
      </c>
      <c r="H1312" s="284">
        <f>VLOOKUP(A1312,Specifikation!A:E,5,0)/12</f>
        <v>0</v>
      </c>
    </row>
    <row r="1313" spans="1:8">
      <c r="A1313" s="285">
        <v>4290</v>
      </c>
      <c r="B1313" s="165">
        <v>1</v>
      </c>
      <c r="C1313" s="165"/>
      <c r="D1313" s="165"/>
      <c r="E1313" s="165"/>
      <c r="F1313" s="165" t="s">
        <v>231</v>
      </c>
      <c r="G1313" s="165">
        <v>201804</v>
      </c>
      <c r="H1313" s="284">
        <f>VLOOKUP(A1313,Specifikation!A:E,5,0)/12</f>
        <v>0</v>
      </c>
    </row>
    <row r="1314" spans="1:8">
      <c r="A1314" s="285">
        <v>4290</v>
      </c>
      <c r="B1314" s="165">
        <v>1</v>
      </c>
      <c r="C1314" s="165"/>
      <c r="D1314" s="165"/>
      <c r="E1314" s="165"/>
      <c r="F1314" s="165" t="s">
        <v>231</v>
      </c>
      <c r="G1314" s="165">
        <v>201805</v>
      </c>
      <c r="H1314" s="284">
        <f>VLOOKUP(A1314,Specifikation!A:E,5,0)/12</f>
        <v>0</v>
      </c>
    </row>
    <row r="1315" spans="1:8">
      <c r="A1315" s="285">
        <v>4290</v>
      </c>
      <c r="B1315" s="165">
        <v>1</v>
      </c>
      <c r="C1315" s="165"/>
      <c r="D1315" s="165"/>
      <c r="E1315" s="165"/>
      <c r="F1315" s="165" t="s">
        <v>231</v>
      </c>
      <c r="G1315" s="165">
        <v>201806</v>
      </c>
      <c r="H1315" s="284">
        <f>VLOOKUP(A1315,Specifikation!A:E,5,0)/12</f>
        <v>0</v>
      </c>
    </row>
    <row r="1316" spans="1:8">
      <c r="A1316" s="285">
        <v>4290</v>
      </c>
      <c r="B1316" s="165">
        <v>1</v>
      </c>
      <c r="C1316" s="165"/>
      <c r="D1316" s="165"/>
      <c r="E1316" s="165"/>
      <c r="F1316" s="165" t="s">
        <v>231</v>
      </c>
      <c r="G1316" s="165">
        <v>201807</v>
      </c>
      <c r="H1316" s="284">
        <f>VLOOKUP(A1316,Specifikation!A:E,5,0)/12</f>
        <v>0</v>
      </c>
    </row>
    <row r="1317" spans="1:8">
      <c r="A1317" s="285">
        <v>4290</v>
      </c>
      <c r="B1317" s="165">
        <v>1</v>
      </c>
      <c r="C1317" s="165"/>
      <c r="D1317" s="165"/>
      <c r="E1317" s="165"/>
      <c r="F1317" s="165" t="s">
        <v>231</v>
      </c>
      <c r="G1317" s="165">
        <v>201808</v>
      </c>
      <c r="H1317" s="284">
        <f>VLOOKUP(A1317,Specifikation!A:E,5,0)/12</f>
        <v>0</v>
      </c>
    </row>
    <row r="1318" spans="1:8">
      <c r="A1318" s="285">
        <v>4290</v>
      </c>
      <c r="B1318" s="165">
        <v>1</v>
      </c>
      <c r="C1318" s="165"/>
      <c r="D1318" s="165"/>
      <c r="E1318" s="165"/>
      <c r="F1318" s="165" t="s">
        <v>231</v>
      </c>
      <c r="G1318" s="165">
        <v>201809</v>
      </c>
      <c r="H1318" s="284">
        <f>VLOOKUP(A1318,Specifikation!A:E,5,0)/12</f>
        <v>0</v>
      </c>
    </row>
    <row r="1319" spans="1:8">
      <c r="A1319" s="285">
        <v>4290</v>
      </c>
      <c r="B1319" s="165">
        <v>1</v>
      </c>
      <c r="C1319" s="165"/>
      <c r="D1319" s="165"/>
      <c r="E1319" s="165"/>
      <c r="F1319" s="165" t="s">
        <v>231</v>
      </c>
      <c r="G1319" s="165">
        <v>201810</v>
      </c>
      <c r="H1319" s="284">
        <f>VLOOKUP(A1319,Specifikation!A:E,5,0)/12</f>
        <v>0</v>
      </c>
    </row>
    <row r="1320" spans="1:8">
      <c r="A1320" s="285">
        <v>4290</v>
      </c>
      <c r="B1320" s="165">
        <v>1</v>
      </c>
      <c r="C1320" s="165"/>
      <c r="D1320" s="165"/>
      <c r="E1320" s="165"/>
      <c r="F1320" s="165" t="s">
        <v>231</v>
      </c>
      <c r="G1320" s="165">
        <v>201811</v>
      </c>
      <c r="H1320" s="284">
        <f>VLOOKUP(A1320,Specifikation!A:E,5,0)/12</f>
        <v>0</v>
      </c>
    </row>
    <row r="1321" spans="1:8">
      <c r="A1321" s="285">
        <v>4290</v>
      </c>
      <c r="B1321" s="165">
        <v>1</v>
      </c>
      <c r="C1321" s="165"/>
      <c r="D1321" s="165"/>
      <c r="E1321" s="165"/>
      <c r="F1321" s="165" t="s">
        <v>231</v>
      </c>
      <c r="G1321" s="165">
        <v>201812</v>
      </c>
      <c r="H1321" s="284">
        <f>VLOOKUP(A1321,Specifikation!A:E,5,0)/12</f>
        <v>0</v>
      </c>
    </row>
    <row r="1322" spans="1:8">
      <c r="A1322" s="285">
        <v>4310</v>
      </c>
      <c r="B1322" s="165">
        <v>1</v>
      </c>
      <c r="C1322" s="165"/>
      <c r="D1322" s="165"/>
      <c r="E1322" s="165"/>
      <c r="F1322" s="165" t="s">
        <v>231</v>
      </c>
      <c r="G1322" s="165">
        <v>201801</v>
      </c>
      <c r="H1322" s="284">
        <f>VLOOKUP(A1322,Specifikation!A:E,5,0)/12</f>
        <v>-58333.333333333336</v>
      </c>
    </row>
    <row r="1323" spans="1:8">
      <c r="A1323" s="285">
        <v>4310</v>
      </c>
      <c r="B1323" s="165">
        <v>1</v>
      </c>
      <c r="C1323" s="165"/>
      <c r="D1323" s="165"/>
      <c r="E1323" s="165"/>
      <c r="F1323" s="165" t="s">
        <v>231</v>
      </c>
      <c r="G1323" s="165">
        <v>201802</v>
      </c>
      <c r="H1323" s="284">
        <f>VLOOKUP(A1323,Specifikation!A:E,5,0)/12</f>
        <v>-58333.333333333336</v>
      </c>
    </row>
    <row r="1324" spans="1:8">
      <c r="A1324" s="285">
        <v>4310</v>
      </c>
      <c r="B1324" s="165">
        <v>1</v>
      </c>
      <c r="C1324" s="165"/>
      <c r="D1324" s="165"/>
      <c r="E1324" s="165"/>
      <c r="F1324" s="165" t="s">
        <v>231</v>
      </c>
      <c r="G1324" s="165">
        <v>201803</v>
      </c>
      <c r="H1324" s="284">
        <f>VLOOKUP(A1324,Specifikation!A:E,5,0)/12</f>
        <v>-58333.333333333336</v>
      </c>
    </row>
    <row r="1325" spans="1:8">
      <c r="A1325" s="285">
        <v>4310</v>
      </c>
      <c r="B1325" s="165">
        <v>1</v>
      </c>
      <c r="C1325" s="165"/>
      <c r="D1325" s="165"/>
      <c r="E1325" s="165"/>
      <c r="F1325" s="165" t="s">
        <v>231</v>
      </c>
      <c r="G1325" s="165">
        <v>201804</v>
      </c>
      <c r="H1325" s="284">
        <f>VLOOKUP(A1325,Specifikation!A:E,5,0)/12</f>
        <v>-58333.333333333336</v>
      </c>
    </row>
    <row r="1326" spans="1:8">
      <c r="A1326" s="285">
        <v>4310</v>
      </c>
      <c r="B1326" s="165">
        <v>1</v>
      </c>
      <c r="C1326" s="165"/>
      <c r="D1326" s="165"/>
      <c r="E1326" s="165"/>
      <c r="F1326" s="165" t="s">
        <v>231</v>
      </c>
      <c r="G1326" s="165">
        <v>201805</v>
      </c>
      <c r="H1326" s="284">
        <f>VLOOKUP(A1326,Specifikation!A:E,5,0)/12</f>
        <v>-58333.333333333336</v>
      </c>
    </row>
    <row r="1327" spans="1:8">
      <c r="A1327" s="285">
        <v>4310</v>
      </c>
      <c r="B1327" s="165">
        <v>1</v>
      </c>
      <c r="C1327" s="165"/>
      <c r="D1327" s="165"/>
      <c r="E1327" s="165"/>
      <c r="F1327" s="165" t="s">
        <v>231</v>
      </c>
      <c r="G1327" s="165">
        <v>201806</v>
      </c>
      <c r="H1327" s="284">
        <f>VLOOKUP(A1327,Specifikation!A:E,5,0)/12</f>
        <v>-58333.333333333336</v>
      </c>
    </row>
    <row r="1328" spans="1:8">
      <c r="A1328" s="285">
        <v>4310</v>
      </c>
      <c r="B1328" s="165">
        <v>1</v>
      </c>
      <c r="C1328" s="165"/>
      <c r="D1328" s="165"/>
      <c r="E1328" s="165"/>
      <c r="F1328" s="165" t="s">
        <v>231</v>
      </c>
      <c r="G1328" s="165">
        <v>201807</v>
      </c>
      <c r="H1328" s="284">
        <f>VLOOKUP(A1328,Specifikation!A:E,5,0)/12</f>
        <v>-58333.333333333336</v>
      </c>
    </row>
    <row r="1329" spans="1:8">
      <c r="A1329" s="285">
        <v>4310</v>
      </c>
      <c r="B1329" s="165">
        <v>1</v>
      </c>
      <c r="C1329" s="165"/>
      <c r="D1329" s="165"/>
      <c r="E1329" s="165"/>
      <c r="F1329" s="165" t="s">
        <v>231</v>
      </c>
      <c r="G1329" s="165">
        <v>201808</v>
      </c>
      <c r="H1329" s="284">
        <f>VLOOKUP(A1329,Specifikation!A:E,5,0)/12</f>
        <v>-58333.333333333336</v>
      </c>
    </row>
    <row r="1330" spans="1:8">
      <c r="A1330" s="285">
        <v>4310</v>
      </c>
      <c r="B1330" s="165">
        <v>1</v>
      </c>
      <c r="C1330" s="165"/>
      <c r="D1330" s="165"/>
      <c r="E1330" s="165"/>
      <c r="F1330" s="165" t="s">
        <v>231</v>
      </c>
      <c r="G1330" s="165">
        <v>201809</v>
      </c>
      <c r="H1330" s="284">
        <f>VLOOKUP(A1330,Specifikation!A:E,5,0)/12</f>
        <v>-58333.333333333336</v>
      </c>
    </row>
    <row r="1331" spans="1:8">
      <c r="A1331" s="285">
        <v>4310</v>
      </c>
      <c r="B1331" s="165">
        <v>1</v>
      </c>
      <c r="C1331" s="165"/>
      <c r="D1331" s="165"/>
      <c r="E1331" s="165"/>
      <c r="F1331" s="165" t="s">
        <v>231</v>
      </c>
      <c r="G1331" s="165">
        <v>201810</v>
      </c>
      <c r="H1331" s="284">
        <f>VLOOKUP(A1331,Specifikation!A:E,5,0)/12</f>
        <v>-58333.333333333336</v>
      </c>
    </row>
    <row r="1332" spans="1:8">
      <c r="A1332" s="285">
        <v>4310</v>
      </c>
      <c r="B1332" s="165">
        <v>1</v>
      </c>
      <c r="C1332" s="165"/>
      <c r="D1332" s="165"/>
      <c r="E1332" s="165"/>
      <c r="F1332" s="165" t="s">
        <v>231</v>
      </c>
      <c r="G1332" s="165">
        <v>201811</v>
      </c>
      <c r="H1332" s="284">
        <f>VLOOKUP(A1332,Specifikation!A:E,5,0)/12</f>
        <v>-58333.333333333336</v>
      </c>
    </row>
    <row r="1333" spans="1:8">
      <c r="A1333" s="285">
        <v>4310</v>
      </c>
      <c r="B1333" s="165">
        <v>1</v>
      </c>
      <c r="C1333" s="165"/>
      <c r="D1333" s="165"/>
      <c r="E1333" s="165"/>
      <c r="F1333" s="165" t="s">
        <v>231</v>
      </c>
      <c r="G1333" s="165">
        <v>201812</v>
      </c>
      <c r="H1333" s="284">
        <f>VLOOKUP(A1333,Specifikation!A:E,5,0)/12</f>
        <v>-58333.333333333336</v>
      </c>
    </row>
    <row r="1334" spans="1:8">
      <c r="A1334" s="285">
        <v>4322</v>
      </c>
      <c r="B1334" s="165">
        <v>1</v>
      </c>
      <c r="C1334" s="165"/>
      <c r="D1334" s="165"/>
      <c r="E1334" s="165"/>
      <c r="F1334" s="165" t="s">
        <v>231</v>
      </c>
      <c r="G1334" s="165">
        <v>201801</v>
      </c>
      <c r="H1334" s="284">
        <f>VLOOKUP(A1334,Specifikation!A:E,5,0)/12</f>
        <v>0</v>
      </c>
    </row>
    <row r="1335" spans="1:8">
      <c r="A1335" s="285">
        <v>4322</v>
      </c>
      <c r="B1335" s="165">
        <v>1</v>
      </c>
      <c r="C1335" s="165"/>
      <c r="D1335" s="165"/>
      <c r="E1335" s="165"/>
      <c r="F1335" s="165" t="s">
        <v>231</v>
      </c>
      <c r="G1335" s="165">
        <v>201802</v>
      </c>
      <c r="H1335" s="284">
        <f>VLOOKUP(A1335,Specifikation!A:E,5,0)/12</f>
        <v>0</v>
      </c>
    </row>
    <row r="1336" spans="1:8">
      <c r="A1336" s="285">
        <v>4322</v>
      </c>
      <c r="B1336" s="165">
        <v>1</v>
      </c>
      <c r="C1336" s="165"/>
      <c r="D1336" s="165"/>
      <c r="E1336" s="165"/>
      <c r="F1336" s="165" t="s">
        <v>231</v>
      </c>
      <c r="G1336" s="165">
        <v>201803</v>
      </c>
      <c r="H1336" s="284">
        <f>VLOOKUP(A1336,Specifikation!A:E,5,0)/12</f>
        <v>0</v>
      </c>
    </row>
    <row r="1337" spans="1:8">
      <c r="A1337" s="285">
        <v>4322</v>
      </c>
      <c r="B1337" s="165">
        <v>1</v>
      </c>
      <c r="C1337" s="165"/>
      <c r="D1337" s="165"/>
      <c r="E1337" s="165"/>
      <c r="F1337" s="165" t="s">
        <v>231</v>
      </c>
      <c r="G1337" s="165">
        <v>201804</v>
      </c>
      <c r="H1337" s="284">
        <f>VLOOKUP(A1337,Specifikation!A:E,5,0)/12</f>
        <v>0</v>
      </c>
    </row>
    <row r="1338" spans="1:8">
      <c r="A1338" s="285">
        <v>4322</v>
      </c>
      <c r="B1338" s="165">
        <v>1</v>
      </c>
      <c r="C1338" s="165"/>
      <c r="D1338" s="165"/>
      <c r="E1338" s="165"/>
      <c r="F1338" s="165" t="s">
        <v>231</v>
      </c>
      <c r="G1338" s="165">
        <v>201805</v>
      </c>
      <c r="H1338" s="284">
        <f>VLOOKUP(A1338,Specifikation!A:E,5,0)/12</f>
        <v>0</v>
      </c>
    </row>
    <row r="1339" spans="1:8">
      <c r="A1339" s="285">
        <v>4322</v>
      </c>
      <c r="B1339" s="165">
        <v>1</v>
      </c>
      <c r="C1339" s="165"/>
      <c r="D1339" s="165"/>
      <c r="E1339" s="165"/>
      <c r="F1339" s="165" t="s">
        <v>231</v>
      </c>
      <c r="G1339" s="165">
        <v>201806</v>
      </c>
      <c r="H1339" s="284">
        <f>VLOOKUP(A1339,Specifikation!A:E,5,0)/12</f>
        <v>0</v>
      </c>
    </row>
    <row r="1340" spans="1:8">
      <c r="A1340" s="285">
        <v>4322</v>
      </c>
      <c r="B1340" s="165">
        <v>1</v>
      </c>
      <c r="C1340" s="165"/>
      <c r="D1340" s="165"/>
      <c r="E1340" s="165"/>
      <c r="F1340" s="165" t="s">
        <v>231</v>
      </c>
      <c r="G1340" s="165">
        <v>201807</v>
      </c>
      <c r="H1340" s="284">
        <f>VLOOKUP(A1340,Specifikation!A:E,5,0)/12</f>
        <v>0</v>
      </c>
    </row>
    <row r="1341" spans="1:8">
      <c r="A1341" s="285">
        <v>4322</v>
      </c>
      <c r="B1341" s="165">
        <v>1</v>
      </c>
      <c r="C1341" s="165"/>
      <c r="D1341" s="165"/>
      <c r="E1341" s="165"/>
      <c r="F1341" s="165" t="s">
        <v>231</v>
      </c>
      <c r="G1341" s="165">
        <v>201808</v>
      </c>
      <c r="H1341" s="284">
        <f>VLOOKUP(A1341,Specifikation!A:E,5,0)/12</f>
        <v>0</v>
      </c>
    </row>
    <row r="1342" spans="1:8">
      <c r="A1342" s="285">
        <v>4322</v>
      </c>
      <c r="B1342" s="165">
        <v>1</v>
      </c>
      <c r="C1342" s="165"/>
      <c r="D1342" s="165"/>
      <c r="E1342" s="165"/>
      <c r="F1342" s="165" t="s">
        <v>231</v>
      </c>
      <c r="G1342" s="165">
        <v>201809</v>
      </c>
      <c r="H1342" s="284">
        <f>VLOOKUP(A1342,Specifikation!A:E,5,0)/12</f>
        <v>0</v>
      </c>
    </row>
    <row r="1343" spans="1:8">
      <c r="A1343" s="285">
        <v>4322</v>
      </c>
      <c r="B1343" s="165">
        <v>1</v>
      </c>
      <c r="C1343" s="165"/>
      <c r="D1343" s="165"/>
      <c r="E1343" s="165"/>
      <c r="F1343" s="165" t="s">
        <v>231</v>
      </c>
      <c r="G1343" s="165">
        <v>201810</v>
      </c>
      <c r="H1343" s="284">
        <f>VLOOKUP(A1343,Specifikation!A:E,5,0)/12</f>
        <v>0</v>
      </c>
    </row>
    <row r="1344" spans="1:8">
      <c r="A1344" s="285">
        <v>4322</v>
      </c>
      <c r="B1344" s="165">
        <v>1</v>
      </c>
      <c r="C1344" s="165"/>
      <c r="D1344" s="165"/>
      <c r="E1344" s="165"/>
      <c r="F1344" s="165" t="s">
        <v>231</v>
      </c>
      <c r="G1344" s="165">
        <v>201811</v>
      </c>
      <c r="H1344" s="284">
        <f>VLOOKUP(A1344,Specifikation!A:E,5,0)/12</f>
        <v>0</v>
      </c>
    </row>
    <row r="1345" spans="1:8">
      <c r="A1345" s="285">
        <v>4322</v>
      </c>
      <c r="B1345" s="165">
        <v>1</v>
      </c>
      <c r="C1345" s="165"/>
      <c r="D1345" s="165"/>
      <c r="E1345" s="165"/>
      <c r="F1345" s="165" t="s">
        <v>231</v>
      </c>
      <c r="G1345" s="165">
        <v>201812</v>
      </c>
      <c r="H1345" s="284">
        <f>VLOOKUP(A1345,Specifikation!A:E,5,0)/12</f>
        <v>0</v>
      </c>
    </row>
    <row r="1346" spans="1:8">
      <c r="A1346" s="285">
        <v>4323</v>
      </c>
      <c r="B1346" s="165">
        <v>1</v>
      </c>
      <c r="C1346" s="165"/>
      <c r="D1346" s="165"/>
      <c r="E1346" s="165"/>
      <c r="F1346" s="165" t="s">
        <v>231</v>
      </c>
      <c r="G1346" s="165">
        <v>201801</v>
      </c>
      <c r="H1346" s="284">
        <f>VLOOKUP(A1346,Specifikation!A:E,5,0)/12</f>
        <v>-164583.33333333334</v>
      </c>
    </row>
    <row r="1347" spans="1:8">
      <c r="A1347" s="285">
        <v>4323</v>
      </c>
      <c r="B1347" s="165">
        <v>1</v>
      </c>
      <c r="C1347" s="165"/>
      <c r="D1347" s="165"/>
      <c r="E1347" s="165"/>
      <c r="F1347" s="165" t="s">
        <v>231</v>
      </c>
      <c r="G1347" s="165">
        <v>201802</v>
      </c>
      <c r="H1347" s="284">
        <f>VLOOKUP(A1347,Specifikation!A:E,5,0)/12</f>
        <v>-164583.33333333334</v>
      </c>
    </row>
    <row r="1348" spans="1:8">
      <c r="A1348" s="285">
        <v>4323</v>
      </c>
      <c r="B1348" s="165">
        <v>1</v>
      </c>
      <c r="C1348" s="165"/>
      <c r="D1348" s="165"/>
      <c r="E1348" s="165"/>
      <c r="F1348" s="165" t="s">
        <v>231</v>
      </c>
      <c r="G1348" s="165">
        <v>201803</v>
      </c>
      <c r="H1348" s="284">
        <f>VLOOKUP(A1348,Specifikation!A:E,5,0)/12</f>
        <v>-164583.33333333334</v>
      </c>
    </row>
    <row r="1349" spans="1:8">
      <c r="A1349" s="285">
        <v>4323</v>
      </c>
      <c r="B1349" s="165">
        <v>1</v>
      </c>
      <c r="C1349" s="165"/>
      <c r="D1349" s="165"/>
      <c r="E1349" s="165"/>
      <c r="F1349" s="165" t="s">
        <v>231</v>
      </c>
      <c r="G1349" s="165">
        <v>201804</v>
      </c>
      <c r="H1349" s="284">
        <f>VLOOKUP(A1349,Specifikation!A:E,5,0)/12</f>
        <v>-164583.33333333334</v>
      </c>
    </row>
    <row r="1350" spans="1:8">
      <c r="A1350" s="285">
        <v>4323</v>
      </c>
      <c r="B1350" s="165">
        <v>1</v>
      </c>
      <c r="C1350" s="165"/>
      <c r="D1350" s="165"/>
      <c r="E1350" s="165"/>
      <c r="F1350" s="165" t="s">
        <v>231</v>
      </c>
      <c r="G1350" s="165">
        <v>201805</v>
      </c>
      <c r="H1350" s="284">
        <f>VLOOKUP(A1350,Specifikation!A:E,5,0)/12</f>
        <v>-164583.33333333334</v>
      </c>
    </row>
    <row r="1351" spans="1:8">
      <c r="A1351" s="285">
        <v>4323</v>
      </c>
      <c r="B1351" s="165">
        <v>1</v>
      </c>
      <c r="C1351" s="165"/>
      <c r="D1351" s="165"/>
      <c r="E1351" s="165"/>
      <c r="F1351" s="165" t="s">
        <v>231</v>
      </c>
      <c r="G1351" s="165">
        <v>201806</v>
      </c>
      <c r="H1351" s="284">
        <f>VLOOKUP(A1351,Specifikation!A:E,5,0)/12</f>
        <v>-164583.33333333334</v>
      </c>
    </row>
    <row r="1352" spans="1:8">
      <c r="A1352" s="285">
        <v>4323</v>
      </c>
      <c r="B1352" s="165">
        <v>1</v>
      </c>
      <c r="C1352" s="165"/>
      <c r="D1352" s="165"/>
      <c r="E1352" s="165"/>
      <c r="F1352" s="165" t="s">
        <v>231</v>
      </c>
      <c r="G1352" s="165">
        <v>201807</v>
      </c>
      <c r="H1352" s="284">
        <f>VLOOKUP(A1352,Specifikation!A:E,5,0)/12</f>
        <v>-164583.33333333334</v>
      </c>
    </row>
    <row r="1353" spans="1:8">
      <c r="A1353" s="285">
        <v>4323</v>
      </c>
      <c r="B1353" s="165">
        <v>1</v>
      </c>
      <c r="C1353" s="165"/>
      <c r="D1353" s="165"/>
      <c r="E1353" s="165"/>
      <c r="F1353" s="165" t="s">
        <v>231</v>
      </c>
      <c r="G1353" s="165">
        <v>201808</v>
      </c>
      <c r="H1353" s="284">
        <f>VLOOKUP(A1353,Specifikation!A:E,5,0)/12</f>
        <v>-164583.33333333334</v>
      </c>
    </row>
    <row r="1354" spans="1:8">
      <c r="A1354" s="285">
        <v>4323</v>
      </c>
      <c r="B1354" s="165">
        <v>1</v>
      </c>
      <c r="C1354" s="165"/>
      <c r="D1354" s="165"/>
      <c r="E1354" s="165"/>
      <c r="F1354" s="165" t="s">
        <v>231</v>
      </c>
      <c r="G1354" s="165">
        <v>201809</v>
      </c>
      <c r="H1354" s="284">
        <f>VLOOKUP(A1354,Specifikation!A:E,5,0)/12</f>
        <v>-164583.33333333334</v>
      </c>
    </row>
    <row r="1355" spans="1:8">
      <c r="A1355" s="285">
        <v>4323</v>
      </c>
      <c r="B1355" s="165">
        <v>1</v>
      </c>
      <c r="C1355" s="165"/>
      <c r="D1355" s="165"/>
      <c r="E1355" s="165"/>
      <c r="F1355" s="165" t="s">
        <v>231</v>
      </c>
      <c r="G1355" s="165">
        <v>201810</v>
      </c>
      <c r="H1355" s="284">
        <f>VLOOKUP(A1355,Specifikation!A:E,5,0)/12</f>
        <v>-164583.33333333334</v>
      </c>
    </row>
    <row r="1356" spans="1:8">
      <c r="A1356" s="285">
        <v>4323</v>
      </c>
      <c r="B1356" s="165">
        <v>1</v>
      </c>
      <c r="C1356" s="165"/>
      <c r="D1356" s="165"/>
      <c r="E1356" s="165"/>
      <c r="F1356" s="165" t="s">
        <v>231</v>
      </c>
      <c r="G1356" s="165">
        <v>201811</v>
      </c>
      <c r="H1356" s="284">
        <f>VLOOKUP(A1356,Specifikation!A:E,5,0)/12</f>
        <v>-164583.33333333334</v>
      </c>
    </row>
    <row r="1357" spans="1:8">
      <c r="A1357" s="285">
        <v>4323</v>
      </c>
      <c r="B1357" s="165">
        <v>1</v>
      </c>
      <c r="C1357" s="165"/>
      <c r="D1357" s="165"/>
      <c r="E1357" s="165"/>
      <c r="F1357" s="165" t="s">
        <v>231</v>
      </c>
      <c r="G1357" s="165">
        <v>201812</v>
      </c>
      <c r="H1357" s="284">
        <f>VLOOKUP(A1357,Specifikation!A:E,5,0)/12</f>
        <v>-164583.33333333334</v>
      </c>
    </row>
    <row r="1358" spans="1:8">
      <c r="A1358" s="285">
        <v>4330</v>
      </c>
      <c r="B1358" s="165">
        <v>1</v>
      </c>
      <c r="C1358" s="165"/>
      <c r="D1358" s="165"/>
      <c r="E1358" s="165"/>
      <c r="F1358" s="165" t="s">
        <v>231</v>
      </c>
      <c r="G1358" s="165">
        <v>201801</v>
      </c>
      <c r="H1358" s="284">
        <f>VLOOKUP(A1358,Specifikation!A:E,5,0)/12</f>
        <v>-66750</v>
      </c>
    </row>
    <row r="1359" spans="1:8">
      <c r="A1359" s="285">
        <v>4330</v>
      </c>
      <c r="B1359" s="165">
        <v>1</v>
      </c>
      <c r="C1359" s="165"/>
      <c r="D1359" s="165"/>
      <c r="E1359" s="165"/>
      <c r="F1359" s="165" t="s">
        <v>231</v>
      </c>
      <c r="G1359" s="165">
        <v>201802</v>
      </c>
      <c r="H1359" s="284">
        <f>VLOOKUP(A1359,Specifikation!A:E,5,0)/12</f>
        <v>-66750</v>
      </c>
    </row>
    <row r="1360" spans="1:8">
      <c r="A1360" s="285">
        <v>4330</v>
      </c>
      <c r="B1360" s="165">
        <v>1</v>
      </c>
      <c r="C1360" s="165"/>
      <c r="D1360" s="165"/>
      <c r="E1360" s="165"/>
      <c r="F1360" s="165" t="s">
        <v>231</v>
      </c>
      <c r="G1360" s="165">
        <v>201803</v>
      </c>
      <c r="H1360" s="284">
        <f>VLOOKUP(A1360,Specifikation!A:E,5,0)/12</f>
        <v>-66750</v>
      </c>
    </row>
    <row r="1361" spans="1:8">
      <c r="A1361" s="285">
        <v>4330</v>
      </c>
      <c r="B1361" s="165">
        <v>1</v>
      </c>
      <c r="C1361" s="165"/>
      <c r="D1361" s="165"/>
      <c r="E1361" s="165"/>
      <c r="F1361" s="165" t="s">
        <v>231</v>
      </c>
      <c r="G1361" s="165">
        <v>201804</v>
      </c>
      <c r="H1361" s="284">
        <f>VLOOKUP(A1361,Specifikation!A:E,5,0)/12</f>
        <v>-66750</v>
      </c>
    </row>
    <row r="1362" spans="1:8">
      <c r="A1362" s="285">
        <v>4330</v>
      </c>
      <c r="B1362" s="165">
        <v>1</v>
      </c>
      <c r="C1362" s="165"/>
      <c r="D1362" s="165"/>
      <c r="E1362" s="165"/>
      <c r="F1362" s="165" t="s">
        <v>231</v>
      </c>
      <c r="G1362" s="165">
        <v>201805</v>
      </c>
      <c r="H1362" s="284">
        <f>VLOOKUP(A1362,Specifikation!A:E,5,0)/12</f>
        <v>-66750</v>
      </c>
    </row>
    <row r="1363" spans="1:8">
      <c r="A1363" s="285">
        <v>4330</v>
      </c>
      <c r="B1363" s="165">
        <v>1</v>
      </c>
      <c r="C1363" s="165"/>
      <c r="D1363" s="165"/>
      <c r="E1363" s="165"/>
      <c r="F1363" s="165" t="s">
        <v>231</v>
      </c>
      <c r="G1363" s="165">
        <v>201806</v>
      </c>
      <c r="H1363" s="284">
        <f>VLOOKUP(A1363,Specifikation!A:E,5,0)/12</f>
        <v>-66750</v>
      </c>
    </row>
    <row r="1364" spans="1:8">
      <c r="A1364" s="285">
        <v>4330</v>
      </c>
      <c r="B1364" s="165">
        <v>1</v>
      </c>
      <c r="C1364" s="165"/>
      <c r="D1364" s="165"/>
      <c r="E1364" s="165"/>
      <c r="F1364" s="165" t="s">
        <v>231</v>
      </c>
      <c r="G1364" s="165">
        <v>201807</v>
      </c>
      <c r="H1364" s="284">
        <f>VLOOKUP(A1364,Specifikation!A:E,5,0)/12</f>
        <v>-66750</v>
      </c>
    </row>
    <row r="1365" spans="1:8">
      <c r="A1365" s="285">
        <v>4330</v>
      </c>
      <c r="B1365" s="165">
        <v>1</v>
      </c>
      <c r="C1365" s="165"/>
      <c r="D1365" s="165"/>
      <c r="E1365" s="165"/>
      <c r="F1365" s="165" t="s">
        <v>231</v>
      </c>
      <c r="G1365" s="165">
        <v>201808</v>
      </c>
      <c r="H1365" s="284">
        <f>VLOOKUP(A1365,Specifikation!A:E,5,0)/12</f>
        <v>-66750</v>
      </c>
    </row>
    <row r="1366" spans="1:8">
      <c r="A1366" s="285">
        <v>4330</v>
      </c>
      <c r="B1366" s="165">
        <v>1</v>
      </c>
      <c r="C1366" s="165"/>
      <c r="D1366" s="165"/>
      <c r="E1366" s="165"/>
      <c r="F1366" s="165" t="s">
        <v>231</v>
      </c>
      <c r="G1366" s="165">
        <v>201809</v>
      </c>
      <c r="H1366" s="284">
        <f>VLOOKUP(A1366,Specifikation!A:E,5,0)/12</f>
        <v>-66750</v>
      </c>
    </row>
    <row r="1367" spans="1:8">
      <c r="A1367" s="285">
        <v>4330</v>
      </c>
      <c r="B1367" s="165">
        <v>1</v>
      </c>
      <c r="C1367" s="165"/>
      <c r="D1367" s="165"/>
      <c r="E1367" s="165"/>
      <c r="F1367" s="165" t="s">
        <v>231</v>
      </c>
      <c r="G1367" s="165">
        <v>201810</v>
      </c>
      <c r="H1367" s="284">
        <f>VLOOKUP(A1367,Specifikation!A:E,5,0)/12</f>
        <v>-66750</v>
      </c>
    </row>
    <row r="1368" spans="1:8">
      <c r="A1368" s="285">
        <v>4330</v>
      </c>
      <c r="B1368" s="165">
        <v>1</v>
      </c>
      <c r="C1368" s="165"/>
      <c r="D1368" s="165"/>
      <c r="E1368" s="165"/>
      <c r="F1368" s="165" t="s">
        <v>231</v>
      </c>
      <c r="G1368" s="165">
        <v>201811</v>
      </c>
      <c r="H1368" s="284">
        <f>VLOOKUP(A1368,Specifikation!A:E,5,0)/12</f>
        <v>-66750</v>
      </c>
    </row>
    <row r="1369" spans="1:8">
      <c r="A1369" s="285">
        <v>4330</v>
      </c>
      <c r="B1369" s="165">
        <v>1</v>
      </c>
      <c r="C1369" s="165"/>
      <c r="D1369" s="165"/>
      <c r="E1369" s="165"/>
      <c r="F1369" s="165" t="s">
        <v>231</v>
      </c>
      <c r="G1369" s="165">
        <v>201812</v>
      </c>
      <c r="H1369" s="284">
        <f>VLOOKUP(A1369,Specifikation!A:E,5,0)/12</f>
        <v>-66750</v>
      </c>
    </row>
    <row r="1370" spans="1:8">
      <c r="A1370" s="285">
        <v>4340</v>
      </c>
      <c r="B1370" s="165">
        <v>1</v>
      </c>
      <c r="C1370" s="165"/>
      <c r="D1370" s="165"/>
      <c r="E1370" s="165"/>
      <c r="F1370" s="165" t="s">
        <v>231</v>
      </c>
      <c r="G1370" s="165">
        <v>201801</v>
      </c>
      <c r="H1370" s="284">
        <f>VLOOKUP(A1370,Specifikation!A:E,5,0)/12</f>
        <v>-7916.666666666667</v>
      </c>
    </row>
    <row r="1371" spans="1:8">
      <c r="A1371" s="285">
        <v>4340</v>
      </c>
      <c r="B1371" s="165">
        <v>1</v>
      </c>
      <c r="C1371" s="165"/>
      <c r="D1371" s="165"/>
      <c r="E1371" s="165"/>
      <c r="F1371" s="165" t="s">
        <v>231</v>
      </c>
      <c r="G1371" s="165">
        <v>201802</v>
      </c>
      <c r="H1371" s="284">
        <f>VLOOKUP(A1371,Specifikation!A:E,5,0)/12</f>
        <v>-7916.666666666667</v>
      </c>
    </row>
    <row r="1372" spans="1:8">
      <c r="A1372" s="285">
        <v>4340</v>
      </c>
      <c r="B1372" s="165">
        <v>1</v>
      </c>
      <c r="C1372" s="165"/>
      <c r="D1372" s="165"/>
      <c r="E1372" s="165"/>
      <c r="F1372" s="165" t="s">
        <v>231</v>
      </c>
      <c r="G1372" s="165">
        <v>201803</v>
      </c>
      <c r="H1372" s="284">
        <f>VLOOKUP(A1372,Specifikation!A:E,5,0)/12</f>
        <v>-7916.666666666667</v>
      </c>
    </row>
    <row r="1373" spans="1:8">
      <c r="A1373" s="285">
        <v>4340</v>
      </c>
      <c r="B1373" s="165">
        <v>1</v>
      </c>
      <c r="C1373" s="165"/>
      <c r="D1373" s="165"/>
      <c r="E1373" s="165"/>
      <c r="F1373" s="165" t="s">
        <v>231</v>
      </c>
      <c r="G1373" s="165">
        <v>201804</v>
      </c>
      <c r="H1373" s="284">
        <f>VLOOKUP(A1373,Specifikation!A:E,5,0)/12</f>
        <v>-7916.666666666667</v>
      </c>
    </row>
    <row r="1374" spans="1:8">
      <c r="A1374" s="285">
        <v>4340</v>
      </c>
      <c r="B1374" s="165">
        <v>1</v>
      </c>
      <c r="C1374" s="165"/>
      <c r="D1374" s="165"/>
      <c r="E1374" s="165"/>
      <c r="F1374" s="165" t="s">
        <v>231</v>
      </c>
      <c r="G1374" s="165">
        <v>201805</v>
      </c>
      <c r="H1374" s="284">
        <f>VLOOKUP(A1374,Specifikation!A:E,5,0)/12</f>
        <v>-7916.666666666667</v>
      </c>
    </row>
    <row r="1375" spans="1:8">
      <c r="A1375" s="285">
        <v>4340</v>
      </c>
      <c r="B1375" s="165">
        <v>1</v>
      </c>
      <c r="C1375" s="165"/>
      <c r="D1375" s="165"/>
      <c r="E1375" s="165"/>
      <c r="F1375" s="165" t="s">
        <v>231</v>
      </c>
      <c r="G1375" s="165">
        <v>201806</v>
      </c>
      <c r="H1375" s="284">
        <f>VLOOKUP(A1375,Specifikation!A:E,5,0)/12</f>
        <v>-7916.666666666667</v>
      </c>
    </row>
    <row r="1376" spans="1:8">
      <c r="A1376" s="285">
        <v>4340</v>
      </c>
      <c r="B1376" s="165">
        <v>1</v>
      </c>
      <c r="C1376" s="165"/>
      <c r="D1376" s="165"/>
      <c r="E1376" s="165"/>
      <c r="F1376" s="165" t="s">
        <v>231</v>
      </c>
      <c r="G1376" s="165">
        <v>201807</v>
      </c>
      <c r="H1376" s="284">
        <f>VLOOKUP(A1376,Specifikation!A:E,5,0)/12</f>
        <v>-7916.666666666667</v>
      </c>
    </row>
    <row r="1377" spans="1:8">
      <c r="A1377" s="285">
        <v>4340</v>
      </c>
      <c r="B1377" s="165">
        <v>1</v>
      </c>
      <c r="C1377" s="165"/>
      <c r="D1377" s="165"/>
      <c r="E1377" s="165"/>
      <c r="F1377" s="165" t="s">
        <v>231</v>
      </c>
      <c r="G1377" s="165">
        <v>201808</v>
      </c>
      <c r="H1377" s="284">
        <f>VLOOKUP(A1377,Specifikation!A:E,5,0)/12</f>
        <v>-7916.666666666667</v>
      </c>
    </row>
    <row r="1378" spans="1:8">
      <c r="A1378" s="285">
        <v>4340</v>
      </c>
      <c r="B1378" s="165">
        <v>1</v>
      </c>
      <c r="C1378" s="165"/>
      <c r="D1378" s="165"/>
      <c r="E1378" s="165"/>
      <c r="F1378" s="165" t="s">
        <v>231</v>
      </c>
      <c r="G1378" s="165">
        <v>201809</v>
      </c>
      <c r="H1378" s="284">
        <f>VLOOKUP(A1378,Specifikation!A:E,5,0)/12</f>
        <v>-7916.666666666667</v>
      </c>
    </row>
    <row r="1379" spans="1:8">
      <c r="A1379" s="285">
        <v>4340</v>
      </c>
      <c r="B1379" s="165">
        <v>1</v>
      </c>
      <c r="C1379" s="165"/>
      <c r="D1379" s="165"/>
      <c r="E1379" s="165"/>
      <c r="F1379" s="165" t="s">
        <v>231</v>
      </c>
      <c r="G1379" s="165">
        <v>201810</v>
      </c>
      <c r="H1379" s="284">
        <f>VLOOKUP(A1379,Specifikation!A:E,5,0)/12</f>
        <v>-7916.666666666667</v>
      </c>
    </row>
    <row r="1380" spans="1:8">
      <c r="A1380" s="285">
        <v>4340</v>
      </c>
      <c r="B1380" s="165">
        <v>1</v>
      </c>
      <c r="C1380" s="165"/>
      <c r="D1380" s="165"/>
      <c r="E1380" s="165"/>
      <c r="F1380" s="165" t="s">
        <v>231</v>
      </c>
      <c r="G1380" s="165">
        <v>201811</v>
      </c>
      <c r="H1380" s="284">
        <f>VLOOKUP(A1380,Specifikation!A:E,5,0)/12</f>
        <v>-7916.666666666667</v>
      </c>
    </row>
    <row r="1381" spans="1:8">
      <c r="A1381" s="285">
        <v>4340</v>
      </c>
      <c r="B1381" s="165">
        <v>1</v>
      </c>
      <c r="C1381" s="165"/>
      <c r="D1381" s="165"/>
      <c r="E1381" s="165"/>
      <c r="F1381" s="165" t="s">
        <v>231</v>
      </c>
      <c r="G1381" s="165">
        <v>201812</v>
      </c>
      <c r="H1381" s="284">
        <f>VLOOKUP(A1381,Specifikation!A:E,5,0)/12</f>
        <v>-7916.666666666667</v>
      </c>
    </row>
    <row r="1382" spans="1:8">
      <c r="A1382" s="285">
        <v>4341</v>
      </c>
      <c r="B1382" s="165">
        <v>1</v>
      </c>
      <c r="C1382" s="165"/>
      <c r="D1382" s="165"/>
      <c r="E1382" s="165"/>
      <c r="F1382" s="165" t="s">
        <v>231</v>
      </c>
      <c r="G1382" s="165">
        <v>201801</v>
      </c>
      <c r="H1382" s="284">
        <f>VLOOKUP(A1382,Specifikation!A:E,5,0)/12</f>
        <v>-31250</v>
      </c>
    </row>
    <row r="1383" spans="1:8">
      <c r="A1383" s="285">
        <v>4341</v>
      </c>
      <c r="B1383" s="165">
        <v>1</v>
      </c>
      <c r="C1383" s="165"/>
      <c r="D1383" s="165"/>
      <c r="E1383" s="165"/>
      <c r="F1383" s="165" t="s">
        <v>231</v>
      </c>
      <c r="G1383" s="165">
        <v>201802</v>
      </c>
      <c r="H1383" s="284">
        <f>VLOOKUP(A1383,Specifikation!A:E,5,0)/12</f>
        <v>-31250</v>
      </c>
    </row>
    <row r="1384" spans="1:8">
      <c r="A1384" s="285">
        <v>4341</v>
      </c>
      <c r="B1384" s="165">
        <v>1</v>
      </c>
      <c r="C1384" s="165"/>
      <c r="D1384" s="165"/>
      <c r="E1384" s="165"/>
      <c r="F1384" s="165" t="s">
        <v>231</v>
      </c>
      <c r="G1384" s="165">
        <v>201803</v>
      </c>
      <c r="H1384" s="284">
        <f>VLOOKUP(A1384,Specifikation!A:E,5,0)/12</f>
        <v>-31250</v>
      </c>
    </row>
    <row r="1385" spans="1:8">
      <c r="A1385" s="285">
        <v>4341</v>
      </c>
      <c r="B1385" s="165">
        <v>1</v>
      </c>
      <c r="C1385" s="165"/>
      <c r="D1385" s="165"/>
      <c r="E1385" s="165"/>
      <c r="F1385" s="165" t="s">
        <v>231</v>
      </c>
      <c r="G1385" s="165">
        <v>201804</v>
      </c>
      <c r="H1385" s="284">
        <f>VLOOKUP(A1385,Specifikation!A:E,5,0)/12</f>
        <v>-31250</v>
      </c>
    </row>
    <row r="1386" spans="1:8">
      <c r="A1386" s="285">
        <v>4341</v>
      </c>
      <c r="B1386" s="165">
        <v>1</v>
      </c>
      <c r="C1386" s="165"/>
      <c r="D1386" s="165"/>
      <c r="E1386" s="165"/>
      <c r="F1386" s="165" t="s">
        <v>231</v>
      </c>
      <c r="G1386" s="165">
        <v>201805</v>
      </c>
      <c r="H1386" s="284">
        <f>VLOOKUP(A1386,Specifikation!A:E,5,0)/12</f>
        <v>-31250</v>
      </c>
    </row>
    <row r="1387" spans="1:8">
      <c r="A1387" s="285">
        <v>4341</v>
      </c>
      <c r="B1387" s="165">
        <v>1</v>
      </c>
      <c r="C1387" s="165"/>
      <c r="D1387" s="165"/>
      <c r="E1387" s="165"/>
      <c r="F1387" s="165" t="s">
        <v>231</v>
      </c>
      <c r="G1387" s="165">
        <v>201806</v>
      </c>
      <c r="H1387" s="284">
        <f>VLOOKUP(A1387,Specifikation!A:E,5,0)/12</f>
        <v>-31250</v>
      </c>
    </row>
    <row r="1388" spans="1:8">
      <c r="A1388" s="285">
        <v>4341</v>
      </c>
      <c r="B1388" s="165">
        <v>1</v>
      </c>
      <c r="C1388" s="165"/>
      <c r="D1388" s="165"/>
      <c r="E1388" s="165"/>
      <c r="F1388" s="165" t="s">
        <v>231</v>
      </c>
      <c r="G1388" s="165">
        <v>201807</v>
      </c>
      <c r="H1388" s="284">
        <f>VLOOKUP(A1388,Specifikation!A:E,5,0)/12</f>
        <v>-31250</v>
      </c>
    </row>
    <row r="1389" spans="1:8">
      <c r="A1389" s="285">
        <v>4341</v>
      </c>
      <c r="B1389" s="165">
        <v>1</v>
      </c>
      <c r="C1389" s="165"/>
      <c r="D1389" s="165"/>
      <c r="E1389" s="165"/>
      <c r="F1389" s="165" t="s">
        <v>231</v>
      </c>
      <c r="G1389" s="165">
        <v>201808</v>
      </c>
      <c r="H1389" s="284">
        <f>VLOOKUP(A1389,Specifikation!A:E,5,0)/12</f>
        <v>-31250</v>
      </c>
    </row>
    <row r="1390" spans="1:8">
      <c r="A1390" s="285">
        <v>4341</v>
      </c>
      <c r="B1390" s="165">
        <v>1</v>
      </c>
      <c r="C1390" s="165"/>
      <c r="D1390" s="165"/>
      <c r="E1390" s="165"/>
      <c r="F1390" s="165" t="s">
        <v>231</v>
      </c>
      <c r="G1390" s="165">
        <v>201809</v>
      </c>
      <c r="H1390" s="284">
        <f>VLOOKUP(A1390,Specifikation!A:E,5,0)/12</f>
        <v>-31250</v>
      </c>
    </row>
    <row r="1391" spans="1:8">
      <c r="A1391" s="285">
        <v>4341</v>
      </c>
      <c r="B1391" s="165">
        <v>1</v>
      </c>
      <c r="C1391" s="165"/>
      <c r="D1391" s="165"/>
      <c r="E1391" s="165"/>
      <c r="F1391" s="165" t="s">
        <v>231</v>
      </c>
      <c r="G1391" s="165">
        <v>201810</v>
      </c>
      <c r="H1391" s="284">
        <f>VLOOKUP(A1391,Specifikation!A:E,5,0)/12</f>
        <v>-31250</v>
      </c>
    </row>
    <row r="1392" spans="1:8">
      <c r="A1392" s="285">
        <v>4341</v>
      </c>
      <c r="B1392" s="165">
        <v>1</v>
      </c>
      <c r="C1392" s="165"/>
      <c r="D1392" s="165"/>
      <c r="E1392" s="165"/>
      <c r="F1392" s="165" t="s">
        <v>231</v>
      </c>
      <c r="G1392" s="165">
        <v>201811</v>
      </c>
      <c r="H1392" s="284">
        <f>VLOOKUP(A1392,Specifikation!A:E,5,0)/12</f>
        <v>-31250</v>
      </c>
    </row>
    <row r="1393" spans="1:8">
      <c r="A1393" s="285">
        <v>4341</v>
      </c>
      <c r="B1393" s="165">
        <v>1</v>
      </c>
      <c r="C1393" s="165"/>
      <c r="D1393" s="165"/>
      <c r="E1393" s="165"/>
      <c r="F1393" s="165" t="s">
        <v>231</v>
      </c>
      <c r="G1393" s="165">
        <v>201812</v>
      </c>
      <c r="H1393" s="284">
        <f>VLOOKUP(A1393,Specifikation!A:E,5,0)/12</f>
        <v>-31250</v>
      </c>
    </row>
    <row r="1394" spans="1:8">
      <c r="A1394" s="285">
        <v>4343</v>
      </c>
      <c r="B1394" s="165">
        <v>1</v>
      </c>
      <c r="C1394" s="165"/>
      <c r="D1394" s="165"/>
      <c r="E1394" s="165"/>
      <c r="F1394" s="165" t="s">
        <v>231</v>
      </c>
      <c r="G1394" s="165">
        <v>201801</v>
      </c>
      <c r="H1394" s="284">
        <f>VLOOKUP(A1394,Specifikation!A:E,5,0)/12</f>
        <v>-2083.3333333333335</v>
      </c>
    </row>
    <row r="1395" spans="1:8">
      <c r="A1395" s="285">
        <v>4343</v>
      </c>
      <c r="B1395" s="165">
        <v>1</v>
      </c>
      <c r="C1395" s="165"/>
      <c r="D1395" s="165"/>
      <c r="E1395" s="165"/>
      <c r="F1395" s="165" t="s">
        <v>231</v>
      </c>
      <c r="G1395" s="165">
        <v>201802</v>
      </c>
      <c r="H1395" s="284">
        <f>VLOOKUP(A1395,Specifikation!A:E,5,0)/12</f>
        <v>-2083.3333333333335</v>
      </c>
    </row>
    <row r="1396" spans="1:8">
      <c r="A1396" s="285">
        <v>4343</v>
      </c>
      <c r="B1396" s="165">
        <v>1</v>
      </c>
      <c r="C1396" s="165"/>
      <c r="D1396" s="165"/>
      <c r="E1396" s="165"/>
      <c r="F1396" s="165" t="s">
        <v>231</v>
      </c>
      <c r="G1396" s="165">
        <v>201803</v>
      </c>
      <c r="H1396" s="284">
        <f>VLOOKUP(A1396,Specifikation!A:E,5,0)/12</f>
        <v>-2083.3333333333335</v>
      </c>
    </row>
    <row r="1397" spans="1:8">
      <c r="A1397" s="285">
        <v>4343</v>
      </c>
      <c r="B1397" s="165">
        <v>1</v>
      </c>
      <c r="C1397" s="165"/>
      <c r="D1397" s="165"/>
      <c r="E1397" s="165"/>
      <c r="F1397" s="165" t="s">
        <v>231</v>
      </c>
      <c r="G1397" s="165">
        <v>201804</v>
      </c>
      <c r="H1397" s="284">
        <f>VLOOKUP(A1397,Specifikation!A:E,5,0)/12</f>
        <v>-2083.3333333333335</v>
      </c>
    </row>
    <row r="1398" spans="1:8">
      <c r="A1398" s="285">
        <v>4343</v>
      </c>
      <c r="B1398" s="165">
        <v>1</v>
      </c>
      <c r="C1398" s="165"/>
      <c r="D1398" s="165"/>
      <c r="E1398" s="165"/>
      <c r="F1398" s="165" t="s">
        <v>231</v>
      </c>
      <c r="G1398" s="165">
        <v>201805</v>
      </c>
      <c r="H1398" s="284">
        <f>VLOOKUP(A1398,Specifikation!A:E,5,0)/12</f>
        <v>-2083.3333333333335</v>
      </c>
    </row>
    <row r="1399" spans="1:8">
      <c r="A1399" s="285">
        <v>4343</v>
      </c>
      <c r="B1399" s="165">
        <v>1</v>
      </c>
      <c r="C1399" s="165"/>
      <c r="D1399" s="165"/>
      <c r="E1399" s="165"/>
      <c r="F1399" s="165" t="s">
        <v>231</v>
      </c>
      <c r="G1399" s="165">
        <v>201806</v>
      </c>
      <c r="H1399" s="284">
        <f>VLOOKUP(A1399,Specifikation!A:E,5,0)/12</f>
        <v>-2083.3333333333335</v>
      </c>
    </row>
    <row r="1400" spans="1:8">
      <c r="A1400" s="285">
        <v>4343</v>
      </c>
      <c r="B1400" s="165">
        <v>1</v>
      </c>
      <c r="C1400" s="165"/>
      <c r="D1400" s="165"/>
      <c r="E1400" s="165"/>
      <c r="F1400" s="165" t="s">
        <v>231</v>
      </c>
      <c r="G1400" s="165">
        <v>201807</v>
      </c>
      <c r="H1400" s="284">
        <f>VLOOKUP(A1400,Specifikation!A:E,5,0)/12</f>
        <v>-2083.3333333333335</v>
      </c>
    </row>
    <row r="1401" spans="1:8">
      <c r="A1401" s="285">
        <v>4343</v>
      </c>
      <c r="B1401" s="165">
        <v>1</v>
      </c>
      <c r="C1401" s="165"/>
      <c r="D1401" s="165"/>
      <c r="E1401" s="165"/>
      <c r="F1401" s="165" t="s">
        <v>231</v>
      </c>
      <c r="G1401" s="165">
        <v>201808</v>
      </c>
      <c r="H1401" s="284">
        <f>VLOOKUP(A1401,Specifikation!A:E,5,0)/12</f>
        <v>-2083.3333333333335</v>
      </c>
    </row>
    <row r="1402" spans="1:8">
      <c r="A1402" s="285">
        <v>4343</v>
      </c>
      <c r="B1402" s="165">
        <v>1</v>
      </c>
      <c r="C1402" s="165"/>
      <c r="D1402" s="165"/>
      <c r="E1402" s="165"/>
      <c r="F1402" s="165" t="s">
        <v>231</v>
      </c>
      <c r="G1402" s="165">
        <v>201809</v>
      </c>
      <c r="H1402" s="284">
        <f>VLOOKUP(A1402,Specifikation!A:E,5,0)/12</f>
        <v>-2083.3333333333335</v>
      </c>
    </row>
    <row r="1403" spans="1:8">
      <c r="A1403" s="285">
        <v>4343</v>
      </c>
      <c r="B1403" s="165">
        <v>1</v>
      </c>
      <c r="C1403" s="165"/>
      <c r="D1403" s="165"/>
      <c r="E1403" s="165"/>
      <c r="F1403" s="165" t="s">
        <v>231</v>
      </c>
      <c r="G1403" s="165">
        <v>201810</v>
      </c>
      <c r="H1403" s="284">
        <f>VLOOKUP(A1403,Specifikation!A:E,5,0)/12</f>
        <v>-2083.3333333333335</v>
      </c>
    </row>
    <row r="1404" spans="1:8">
      <c r="A1404" s="285">
        <v>4343</v>
      </c>
      <c r="B1404" s="165">
        <v>1</v>
      </c>
      <c r="C1404" s="165"/>
      <c r="D1404" s="165"/>
      <c r="E1404" s="165"/>
      <c r="F1404" s="165" t="s">
        <v>231</v>
      </c>
      <c r="G1404" s="165">
        <v>201811</v>
      </c>
      <c r="H1404" s="284">
        <f>VLOOKUP(A1404,Specifikation!A:E,5,0)/12</f>
        <v>-2083.3333333333335</v>
      </c>
    </row>
    <row r="1405" spans="1:8">
      <c r="A1405" s="285">
        <v>4343</v>
      </c>
      <c r="B1405" s="165">
        <v>1</v>
      </c>
      <c r="C1405" s="165"/>
      <c r="D1405" s="165"/>
      <c r="E1405" s="165"/>
      <c r="F1405" s="165" t="s">
        <v>231</v>
      </c>
      <c r="G1405" s="165">
        <v>201812</v>
      </c>
      <c r="H1405" s="284">
        <f>VLOOKUP(A1405,Specifikation!A:E,5,0)/12</f>
        <v>-2083.3333333333335</v>
      </c>
    </row>
    <row r="1406" spans="1:8">
      <c r="A1406" s="285">
        <v>4410</v>
      </c>
      <c r="B1406" s="165">
        <v>1</v>
      </c>
      <c r="C1406" s="165"/>
      <c r="D1406" s="165"/>
      <c r="E1406" s="165"/>
      <c r="F1406" s="165" t="s">
        <v>231</v>
      </c>
      <c r="G1406" s="165">
        <v>201801</v>
      </c>
      <c r="H1406" s="284">
        <f>VLOOKUP(A1406,Specifikation!A:E,5,0)/12</f>
        <v>-9500</v>
      </c>
    </row>
    <row r="1407" spans="1:8">
      <c r="A1407" s="285">
        <v>4410</v>
      </c>
      <c r="B1407" s="165">
        <v>1</v>
      </c>
      <c r="C1407" s="165"/>
      <c r="D1407" s="165"/>
      <c r="E1407" s="165"/>
      <c r="F1407" s="165" t="s">
        <v>231</v>
      </c>
      <c r="G1407" s="165">
        <v>201802</v>
      </c>
      <c r="H1407" s="284">
        <f>VLOOKUP(A1407,Specifikation!A:E,5,0)/12</f>
        <v>-9500</v>
      </c>
    </row>
    <row r="1408" spans="1:8">
      <c r="A1408" s="285">
        <v>4410</v>
      </c>
      <c r="B1408" s="165">
        <v>1</v>
      </c>
      <c r="C1408" s="165"/>
      <c r="D1408" s="165"/>
      <c r="E1408" s="165"/>
      <c r="F1408" s="165" t="s">
        <v>231</v>
      </c>
      <c r="G1408" s="165">
        <v>201803</v>
      </c>
      <c r="H1408" s="284">
        <f>VLOOKUP(A1408,Specifikation!A:E,5,0)/12</f>
        <v>-9500</v>
      </c>
    </row>
    <row r="1409" spans="1:8">
      <c r="A1409" s="285">
        <v>4410</v>
      </c>
      <c r="B1409" s="165">
        <v>1</v>
      </c>
      <c r="C1409" s="165"/>
      <c r="D1409" s="165"/>
      <c r="E1409" s="165"/>
      <c r="F1409" s="165" t="s">
        <v>231</v>
      </c>
      <c r="G1409" s="165">
        <v>201804</v>
      </c>
      <c r="H1409" s="284">
        <f>VLOOKUP(A1409,Specifikation!A:E,5,0)/12</f>
        <v>-9500</v>
      </c>
    </row>
    <row r="1410" spans="1:8">
      <c r="A1410" s="285">
        <v>4410</v>
      </c>
      <c r="B1410" s="165">
        <v>1</v>
      </c>
      <c r="C1410" s="165"/>
      <c r="D1410" s="165"/>
      <c r="E1410" s="165"/>
      <c r="F1410" s="165" t="s">
        <v>231</v>
      </c>
      <c r="G1410" s="165">
        <v>201805</v>
      </c>
      <c r="H1410" s="284">
        <f>VLOOKUP(A1410,Specifikation!A:E,5,0)/12</f>
        <v>-9500</v>
      </c>
    </row>
    <row r="1411" spans="1:8">
      <c r="A1411" s="285">
        <v>4410</v>
      </c>
      <c r="B1411" s="165">
        <v>1</v>
      </c>
      <c r="C1411" s="165"/>
      <c r="D1411" s="165"/>
      <c r="E1411" s="165"/>
      <c r="F1411" s="165" t="s">
        <v>231</v>
      </c>
      <c r="G1411" s="165">
        <v>201806</v>
      </c>
      <c r="H1411" s="284">
        <f>VLOOKUP(A1411,Specifikation!A:E,5,0)/12</f>
        <v>-9500</v>
      </c>
    </row>
    <row r="1412" spans="1:8">
      <c r="A1412" s="285">
        <v>4410</v>
      </c>
      <c r="B1412" s="165">
        <v>1</v>
      </c>
      <c r="C1412" s="165"/>
      <c r="D1412" s="165"/>
      <c r="E1412" s="165"/>
      <c r="F1412" s="165" t="s">
        <v>231</v>
      </c>
      <c r="G1412" s="165">
        <v>201807</v>
      </c>
      <c r="H1412" s="284">
        <f>VLOOKUP(A1412,Specifikation!A:E,5,0)/12</f>
        <v>-9500</v>
      </c>
    </row>
    <row r="1413" spans="1:8">
      <c r="A1413" s="285">
        <v>4410</v>
      </c>
      <c r="B1413" s="165">
        <v>1</v>
      </c>
      <c r="C1413" s="165"/>
      <c r="D1413" s="165"/>
      <c r="E1413" s="165"/>
      <c r="F1413" s="165" t="s">
        <v>231</v>
      </c>
      <c r="G1413" s="165">
        <v>201808</v>
      </c>
      <c r="H1413" s="284">
        <f>VLOOKUP(A1413,Specifikation!A:E,5,0)/12</f>
        <v>-9500</v>
      </c>
    </row>
    <row r="1414" spans="1:8">
      <c r="A1414" s="285">
        <v>4410</v>
      </c>
      <c r="B1414" s="165">
        <v>1</v>
      </c>
      <c r="C1414" s="165"/>
      <c r="D1414" s="165"/>
      <c r="E1414" s="165"/>
      <c r="F1414" s="165" t="s">
        <v>231</v>
      </c>
      <c r="G1414" s="165">
        <v>201809</v>
      </c>
      <c r="H1414" s="284">
        <f>VLOOKUP(A1414,Specifikation!A:E,5,0)/12</f>
        <v>-9500</v>
      </c>
    </row>
    <row r="1415" spans="1:8">
      <c r="A1415" s="285">
        <v>4410</v>
      </c>
      <c r="B1415" s="165">
        <v>1</v>
      </c>
      <c r="C1415" s="165"/>
      <c r="D1415" s="165"/>
      <c r="E1415" s="165"/>
      <c r="F1415" s="165" t="s">
        <v>231</v>
      </c>
      <c r="G1415" s="165">
        <v>201810</v>
      </c>
      <c r="H1415" s="284">
        <f>VLOOKUP(A1415,Specifikation!A:E,5,0)/12</f>
        <v>-9500</v>
      </c>
    </row>
    <row r="1416" spans="1:8">
      <c r="A1416" s="285">
        <v>4410</v>
      </c>
      <c r="B1416" s="165">
        <v>1</v>
      </c>
      <c r="C1416" s="165"/>
      <c r="D1416" s="165"/>
      <c r="E1416" s="165"/>
      <c r="F1416" s="165" t="s">
        <v>231</v>
      </c>
      <c r="G1416" s="165">
        <v>201811</v>
      </c>
      <c r="H1416" s="284">
        <f>VLOOKUP(A1416,Specifikation!A:E,5,0)/12</f>
        <v>-9500</v>
      </c>
    </row>
    <row r="1417" spans="1:8">
      <c r="A1417" s="285">
        <v>4410</v>
      </c>
      <c r="B1417" s="165">
        <v>1</v>
      </c>
      <c r="C1417" s="165"/>
      <c r="D1417" s="165"/>
      <c r="E1417" s="165"/>
      <c r="F1417" s="165" t="s">
        <v>231</v>
      </c>
      <c r="G1417" s="165">
        <v>201812</v>
      </c>
      <c r="H1417" s="284">
        <f>VLOOKUP(A1417,Specifikation!A:E,5,0)/12</f>
        <v>-9500</v>
      </c>
    </row>
    <row r="1418" spans="1:8">
      <c r="A1418" s="285">
        <v>4430</v>
      </c>
      <c r="B1418" s="165">
        <v>1</v>
      </c>
      <c r="C1418" s="165"/>
      <c r="D1418" s="165"/>
      <c r="E1418" s="165"/>
      <c r="F1418" s="165" t="s">
        <v>231</v>
      </c>
      <c r="G1418" s="165">
        <v>201801</v>
      </c>
      <c r="H1418" s="284">
        <f>VLOOKUP(A1418,Specifikation!A:E,5,0)/12</f>
        <v>0</v>
      </c>
    </row>
    <row r="1419" spans="1:8">
      <c r="A1419" s="285">
        <v>4430</v>
      </c>
      <c r="B1419" s="165">
        <v>1</v>
      </c>
      <c r="C1419" s="165"/>
      <c r="D1419" s="165"/>
      <c r="E1419" s="165"/>
      <c r="F1419" s="165" t="s">
        <v>231</v>
      </c>
      <c r="G1419" s="165">
        <v>201802</v>
      </c>
      <c r="H1419" s="284">
        <f>VLOOKUP(A1419,Specifikation!A:E,5,0)/12</f>
        <v>0</v>
      </c>
    </row>
    <row r="1420" spans="1:8">
      <c r="A1420" s="285">
        <v>4430</v>
      </c>
      <c r="B1420" s="165">
        <v>1</v>
      </c>
      <c r="C1420" s="165"/>
      <c r="D1420" s="165"/>
      <c r="E1420" s="165"/>
      <c r="F1420" s="165" t="s">
        <v>231</v>
      </c>
      <c r="G1420" s="165">
        <v>201803</v>
      </c>
      <c r="H1420" s="284">
        <f>VLOOKUP(A1420,Specifikation!A:E,5,0)/12</f>
        <v>0</v>
      </c>
    </row>
    <row r="1421" spans="1:8">
      <c r="A1421" s="285">
        <v>4430</v>
      </c>
      <c r="B1421" s="165">
        <v>1</v>
      </c>
      <c r="C1421" s="165"/>
      <c r="D1421" s="165"/>
      <c r="E1421" s="165"/>
      <c r="F1421" s="165" t="s">
        <v>231</v>
      </c>
      <c r="G1421" s="165">
        <v>201804</v>
      </c>
      <c r="H1421" s="284">
        <f>VLOOKUP(A1421,Specifikation!A:E,5,0)/12</f>
        <v>0</v>
      </c>
    </row>
    <row r="1422" spans="1:8">
      <c r="A1422" s="285">
        <v>4430</v>
      </c>
      <c r="B1422" s="165">
        <v>1</v>
      </c>
      <c r="C1422" s="165"/>
      <c r="D1422" s="165"/>
      <c r="E1422" s="165"/>
      <c r="F1422" s="165" t="s">
        <v>231</v>
      </c>
      <c r="G1422" s="165">
        <v>201805</v>
      </c>
      <c r="H1422" s="284">
        <f>VLOOKUP(A1422,Specifikation!A:E,5,0)/12</f>
        <v>0</v>
      </c>
    </row>
    <row r="1423" spans="1:8">
      <c r="A1423" s="285">
        <v>4430</v>
      </c>
      <c r="B1423" s="165">
        <v>1</v>
      </c>
      <c r="C1423" s="165"/>
      <c r="D1423" s="165"/>
      <c r="E1423" s="165"/>
      <c r="F1423" s="165" t="s">
        <v>231</v>
      </c>
      <c r="G1423" s="165">
        <v>201806</v>
      </c>
      <c r="H1423" s="284">
        <f>VLOOKUP(A1423,Specifikation!A:E,5,0)/12</f>
        <v>0</v>
      </c>
    </row>
    <row r="1424" spans="1:8">
      <c r="A1424" s="285">
        <v>4430</v>
      </c>
      <c r="B1424" s="165">
        <v>1</v>
      </c>
      <c r="C1424" s="165"/>
      <c r="D1424" s="165"/>
      <c r="E1424" s="165"/>
      <c r="F1424" s="165" t="s">
        <v>231</v>
      </c>
      <c r="G1424" s="165">
        <v>201807</v>
      </c>
      <c r="H1424" s="284">
        <f>VLOOKUP(A1424,Specifikation!A:E,5,0)/12</f>
        <v>0</v>
      </c>
    </row>
    <row r="1425" spans="1:8">
      <c r="A1425" s="285">
        <v>4430</v>
      </c>
      <c r="B1425" s="165">
        <v>1</v>
      </c>
      <c r="C1425" s="165"/>
      <c r="D1425" s="165"/>
      <c r="E1425" s="165"/>
      <c r="F1425" s="165" t="s">
        <v>231</v>
      </c>
      <c r="G1425" s="165">
        <v>201808</v>
      </c>
      <c r="H1425" s="284">
        <f>VLOOKUP(A1425,Specifikation!A:E,5,0)/12</f>
        <v>0</v>
      </c>
    </row>
    <row r="1426" spans="1:8">
      <c r="A1426" s="285">
        <v>4430</v>
      </c>
      <c r="B1426" s="165">
        <v>1</v>
      </c>
      <c r="C1426" s="165"/>
      <c r="D1426" s="165"/>
      <c r="E1426" s="165"/>
      <c r="F1426" s="165" t="s">
        <v>231</v>
      </c>
      <c r="G1426" s="165">
        <v>201809</v>
      </c>
      <c r="H1426" s="284">
        <f>VLOOKUP(A1426,Specifikation!A:E,5,0)/12</f>
        <v>0</v>
      </c>
    </row>
    <row r="1427" spans="1:8">
      <c r="A1427" s="285">
        <v>4430</v>
      </c>
      <c r="B1427" s="165">
        <v>1</v>
      </c>
      <c r="C1427" s="165"/>
      <c r="D1427" s="165"/>
      <c r="E1427" s="165"/>
      <c r="F1427" s="165" t="s">
        <v>231</v>
      </c>
      <c r="G1427" s="165">
        <v>201810</v>
      </c>
      <c r="H1427" s="284">
        <f>VLOOKUP(A1427,Specifikation!A:E,5,0)/12</f>
        <v>0</v>
      </c>
    </row>
    <row r="1428" spans="1:8">
      <c r="A1428" s="285">
        <v>4430</v>
      </c>
      <c r="B1428" s="165">
        <v>1</v>
      </c>
      <c r="C1428" s="165"/>
      <c r="D1428" s="165"/>
      <c r="E1428" s="165"/>
      <c r="F1428" s="165" t="s">
        <v>231</v>
      </c>
      <c r="G1428" s="165">
        <v>201811</v>
      </c>
      <c r="H1428" s="284">
        <f>VLOOKUP(A1428,Specifikation!A:E,5,0)/12</f>
        <v>0</v>
      </c>
    </row>
    <row r="1429" spans="1:8">
      <c r="A1429" s="285">
        <v>4430</v>
      </c>
      <c r="B1429" s="165">
        <v>1</v>
      </c>
      <c r="C1429" s="165"/>
      <c r="D1429" s="165"/>
      <c r="E1429" s="165"/>
      <c r="F1429" s="165" t="s">
        <v>231</v>
      </c>
      <c r="G1429" s="165">
        <v>201812</v>
      </c>
      <c r="H1429" s="284">
        <f>VLOOKUP(A1429,Specifikation!A:E,5,0)/12</f>
        <v>0</v>
      </c>
    </row>
    <row r="1430" spans="1:8">
      <c r="A1430" s="285">
        <v>4435</v>
      </c>
      <c r="B1430" s="165">
        <v>1</v>
      </c>
      <c r="C1430" s="165"/>
      <c r="D1430" s="165"/>
      <c r="E1430" s="165"/>
      <c r="F1430" s="165" t="s">
        <v>231</v>
      </c>
      <c r="G1430" s="165">
        <v>201801</v>
      </c>
      <c r="H1430" s="284">
        <f>VLOOKUP(A1430,Specifikation!A:E,5,0)/12</f>
        <v>0</v>
      </c>
    </row>
    <row r="1431" spans="1:8">
      <c r="A1431" s="285">
        <v>4435</v>
      </c>
      <c r="B1431" s="165">
        <v>1</v>
      </c>
      <c r="C1431" s="165"/>
      <c r="D1431" s="165"/>
      <c r="E1431" s="165"/>
      <c r="F1431" s="165" t="s">
        <v>231</v>
      </c>
      <c r="G1431" s="165">
        <v>201802</v>
      </c>
      <c r="H1431" s="284">
        <f>VLOOKUP(A1431,Specifikation!A:E,5,0)/12</f>
        <v>0</v>
      </c>
    </row>
    <row r="1432" spans="1:8">
      <c r="A1432" s="285">
        <v>4435</v>
      </c>
      <c r="B1432" s="165">
        <v>1</v>
      </c>
      <c r="C1432" s="165"/>
      <c r="D1432" s="165"/>
      <c r="E1432" s="165"/>
      <c r="F1432" s="165" t="s">
        <v>231</v>
      </c>
      <c r="G1432" s="165">
        <v>201803</v>
      </c>
      <c r="H1432" s="284">
        <f>VLOOKUP(A1432,Specifikation!A:E,5,0)/12</f>
        <v>0</v>
      </c>
    </row>
    <row r="1433" spans="1:8">
      <c r="A1433" s="285">
        <v>4435</v>
      </c>
      <c r="B1433" s="165">
        <v>1</v>
      </c>
      <c r="C1433" s="165"/>
      <c r="D1433" s="165"/>
      <c r="E1433" s="165"/>
      <c r="F1433" s="165" t="s">
        <v>231</v>
      </c>
      <c r="G1433" s="165">
        <v>201804</v>
      </c>
      <c r="H1433" s="284">
        <f>VLOOKUP(A1433,Specifikation!A:E,5,0)/12</f>
        <v>0</v>
      </c>
    </row>
    <row r="1434" spans="1:8">
      <c r="A1434" s="285">
        <v>4435</v>
      </c>
      <c r="B1434" s="165">
        <v>1</v>
      </c>
      <c r="C1434" s="165"/>
      <c r="D1434" s="165"/>
      <c r="E1434" s="165"/>
      <c r="F1434" s="165" t="s">
        <v>231</v>
      </c>
      <c r="G1434" s="165">
        <v>201805</v>
      </c>
      <c r="H1434" s="284">
        <f>VLOOKUP(A1434,Specifikation!A:E,5,0)/12</f>
        <v>0</v>
      </c>
    </row>
    <row r="1435" spans="1:8">
      <c r="A1435" s="285">
        <v>4435</v>
      </c>
      <c r="B1435" s="165">
        <v>1</v>
      </c>
      <c r="C1435" s="165"/>
      <c r="D1435" s="165"/>
      <c r="E1435" s="165"/>
      <c r="F1435" s="165" t="s">
        <v>231</v>
      </c>
      <c r="G1435" s="165">
        <v>201806</v>
      </c>
      <c r="H1435" s="284">
        <f>VLOOKUP(A1435,Specifikation!A:E,5,0)/12</f>
        <v>0</v>
      </c>
    </row>
    <row r="1436" spans="1:8">
      <c r="A1436" s="285">
        <v>4435</v>
      </c>
      <c r="B1436" s="165">
        <v>1</v>
      </c>
      <c r="C1436" s="165"/>
      <c r="D1436" s="165"/>
      <c r="E1436" s="165"/>
      <c r="F1436" s="165" t="s">
        <v>231</v>
      </c>
      <c r="G1436" s="165">
        <v>201807</v>
      </c>
      <c r="H1436" s="284">
        <f>VLOOKUP(A1436,Specifikation!A:E,5,0)/12</f>
        <v>0</v>
      </c>
    </row>
    <row r="1437" spans="1:8">
      <c r="A1437" s="285">
        <v>4435</v>
      </c>
      <c r="B1437" s="165">
        <v>1</v>
      </c>
      <c r="C1437" s="165"/>
      <c r="D1437" s="165"/>
      <c r="E1437" s="165"/>
      <c r="F1437" s="165" t="s">
        <v>231</v>
      </c>
      <c r="G1437" s="165">
        <v>201808</v>
      </c>
      <c r="H1437" s="284">
        <f>VLOOKUP(A1437,Specifikation!A:E,5,0)/12</f>
        <v>0</v>
      </c>
    </row>
    <row r="1438" spans="1:8">
      <c r="A1438" s="285">
        <v>4435</v>
      </c>
      <c r="B1438" s="165">
        <v>1</v>
      </c>
      <c r="C1438" s="165"/>
      <c r="D1438" s="165"/>
      <c r="E1438" s="165"/>
      <c r="F1438" s="165" t="s">
        <v>231</v>
      </c>
      <c r="G1438" s="165">
        <v>201809</v>
      </c>
      <c r="H1438" s="284">
        <f>VLOOKUP(A1438,Specifikation!A:E,5,0)/12</f>
        <v>0</v>
      </c>
    </row>
    <row r="1439" spans="1:8">
      <c r="A1439" s="285">
        <v>4435</v>
      </c>
      <c r="B1439" s="165">
        <v>1</v>
      </c>
      <c r="C1439" s="165"/>
      <c r="D1439" s="165"/>
      <c r="E1439" s="165"/>
      <c r="F1439" s="165" t="s">
        <v>231</v>
      </c>
      <c r="G1439" s="165">
        <v>201810</v>
      </c>
      <c r="H1439" s="284">
        <f>VLOOKUP(A1439,Specifikation!A:E,5,0)/12</f>
        <v>0</v>
      </c>
    </row>
    <row r="1440" spans="1:8">
      <c r="A1440" s="285">
        <v>4435</v>
      </c>
      <c r="B1440" s="165">
        <v>1</v>
      </c>
      <c r="C1440" s="165"/>
      <c r="D1440" s="165"/>
      <c r="E1440" s="165"/>
      <c r="F1440" s="165" t="s">
        <v>231</v>
      </c>
      <c r="G1440" s="165">
        <v>201811</v>
      </c>
      <c r="H1440" s="284">
        <f>VLOOKUP(A1440,Specifikation!A:E,5,0)/12</f>
        <v>0</v>
      </c>
    </row>
    <row r="1441" spans="1:8">
      <c r="A1441" s="285">
        <v>4435</v>
      </c>
      <c r="B1441" s="165">
        <v>1</v>
      </c>
      <c r="C1441" s="165"/>
      <c r="D1441" s="165"/>
      <c r="E1441" s="165"/>
      <c r="F1441" s="165" t="s">
        <v>231</v>
      </c>
      <c r="G1441" s="165">
        <v>201812</v>
      </c>
      <c r="H1441" s="284">
        <f>VLOOKUP(A1441,Specifikation!A:E,5,0)/12</f>
        <v>0</v>
      </c>
    </row>
    <row r="1442" spans="1:8">
      <c r="A1442" s="285">
        <v>4441</v>
      </c>
      <c r="B1442" s="165">
        <v>1</v>
      </c>
      <c r="C1442" s="165"/>
      <c r="D1442" s="165"/>
      <c r="E1442" s="165"/>
      <c r="F1442" s="165" t="s">
        <v>231</v>
      </c>
      <c r="G1442" s="165">
        <v>201801</v>
      </c>
      <c r="H1442" s="284">
        <f>VLOOKUP(A1442,Specifikation!A:E,5,0)/12</f>
        <v>0</v>
      </c>
    </row>
    <row r="1443" spans="1:8">
      <c r="A1443" s="285">
        <v>4441</v>
      </c>
      <c r="B1443" s="165">
        <v>1</v>
      </c>
      <c r="C1443" s="165"/>
      <c r="D1443" s="165"/>
      <c r="E1443" s="165"/>
      <c r="F1443" s="165" t="s">
        <v>231</v>
      </c>
      <c r="G1443" s="165">
        <v>201802</v>
      </c>
      <c r="H1443" s="284">
        <f>VLOOKUP(A1443,Specifikation!A:E,5,0)/12</f>
        <v>0</v>
      </c>
    </row>
    <row r="1444" spans="1:8">
      <c r="A1444" s="285">
        <v>4441</v>
      </c>
      <c r="B1444" s="165">
        <v>1</v>
      </c>
      <c r="C1444" s="165"/>
      <c r="D1444" s="165"/>
      <c r="E1444" s="165"/>
      <c r="F1444" s="165" t="s">
        <v>231</v>
      </c>
      <c r="G1444" s="165">
        <v>201803</v>
      </c>
      <c r="H1444" s="284">
        <f>VLOOKUP(A1444,Specifikation!A:E,5,0)/12</f>
        <v>0</v>
      </c>
    </row>
    <row r="1445" spans="1:8">
      <c r="A1445" s="285">
        <v>4441</v>
      </c>
      <c r="B1445" s="165">
        <v>1</v>
      </c>
      <c r="C1445" s="165"/>
      <c r="D1445" s="165"/>
      <c r="E1445" s="165"/>
      <c r="F1445" s="165" t="s">
        <v>231</v>
      </c>
      <c r="G1445" s="165">
        <v>201804</v>
      </c>
      <c r="H1445" s="284">
        <f>VLOOKUP(A1445,Specifikation!A:E,5,0)/12</f>
        <v>0</v>
      </c>
    </row>
    <row r="1446" spans="1:8">
      <c r="A1446" s="285">
        <v>4441</v>
      </c>
      <c r="B1446" s="165">
        <v>1</v>
      </c>
      <c r="C1446" s="165"/>
      <c r="D1446" s="165"/>
      <c r="E1446" s="165"/>
      <c r="F1446" s="165" t="s">
        <v>231</v>
      </c>
      <c r="G1446" s="165">
        <v>201805</v>
      </c>
      <c r="H1446" s="284">
        <f>VLOOKUP(A1446,Specifikation!A:E,5,0)/12</f>
        <v>0</v>
      </c>
    </row>
    <row r="1447" spans="1:8">
      <c r="A1447" s="285">
        <v>4441</v>
      </c>
      <c r="B1447" s="165">
        <v>1</v>
      </c>
      <c r="C1447" s="165"/>
      <c r="D1447" s="165"/>
      <c r="E1447" s="165"/>
      <c r="F1447" s="165" t="s">
        <v>231</v>
      </c>
      <c r="G1447" s="165">
        <v>201806</v>
      </c>
      <c r="H1447" s="284">
        <f>VLOOKUP(A1447,Specifikation!A:E,5,0)/12</f>
        <v>0</v>
      </c>
    </row>
    <row r="1448" spans="1:8">
      <c r="A1448" s="285">
        <v>4441</v>
      </c>
      <c r="B1448" s="165">
        <v>1</v>
      </c>
      <c r="C1448" s="165"/>
      <c r="D1448" s="165"/>
      <c r="E1448" s="165"/>
      <c r="F1448" s="165" t="s">
        <v>231</v>
      </c>
      <c r="G1448" s="165">
        <v>201807</v>
      </c>
      <c r="H1448" s="284">
        <f>VLOOKUP(A1448,Specifikation!A:E,5,0)/12</f>
        <v>0</v>
      </c>
    </row>
    <row r="1449" spans="1:8">
      <c r="A1449" s="285">
        <v>4441</v>
      </c>
      <c r="B1449" s="165">
        <v>1</v>
      </c>
      <c r="C1449" s="165"/>
      <c r="D1449" s="165"/>
      <c r="E1449" s="165"/>
      <c r="F1449" s="165" t="s">
        <v>231</v>
      </c>
      <c r="G1449" s="165">
        <v>201808</v>
      </c>
      <c r="H1449" s="284">
        <f>VLOOKUP(A1449,Specifikation!A:E,5,0)/12</f>
        <v>0</v>
      </c>
    </row>
    <row r="1450" spans="1:8">
      <c r="A1450" s="285">
        <v>4441</v>
      </c>
      <c r="B1450" s="165">
        <v>1</v>
      </c>
      <c r="C1450" s="165"/>
      <c r="D1450" s="165"/>
      <c r="E1450" s="165"/>
      <c r="F1450" s="165" t="s">
        <v>231</v>
      </c>
      <c r="G1450" s="165">
        <v>201809</v>
      </c>
      <c r="H1450" s="284">
        <f>VLOOKUP(A1450,Specifikation!A:E,5,0)/12</f>
        <v>0</v>
      </c>
    </row>
    <row r="1451" spans="1:8">
      <c r="A1451" s="285">
        <v>4441</v>
      </c>
      <c r="B1451" s="165">
        <v>1</v>
      </c>
      <c r="C1451" s="165"/>
      <c r="D1451" s="165"/>
      <c r="E1451" s="165"/>
      <c r="F1451" s="165" t="s">
        <v>231</v>
      </c>
      <c r="G1451" s="165">
        <v>201810</v>
      </c>
      <c r="H1451" s="284">
        <f>VLOOKUP(A1451,Specifikation!A:E,5,0)/12</f>
        <v>0</v>
      </c>
    </row>
    <row r="1452" spans="1:8">
      <c r="A1452" s="285">
        <v>4441</v>
      </c>
      <c r="B1452" s="165">
        <v>1</v>
      </c>
      <c r="C1452" s="165"/>
      <c r="D1452" s="165"/>
      <c r="E1452" s="165"/>
      <c r="F1452" s="165" t="s">
        <v>231</v>
      </c>
      <c r="G1452" s="165">
        <v>201811</v>
      </c>
      <c r="H1452" s="284">
        <f>VLOOKUP(A1452,Specifikation!A:E,5,0)/12</f>
        <v>0</v>
      </c>
    </row>
    <row r="1453" spans="1:8">
      <c r="A1453" s="285">
        <v>4441</v>
      </c>
      <c r="B1453" s="165">
        <v>1</v>
      </c>
      <c r="C1453" s="165"/>
      <c r="D1453" s="165"/>
      <c r="E1453" s="165"/>
      <c r="F1453" s="165" t="s">
        <v>231</v>
      </c>
      <c r="G1453" s="165">
        <v>201812</v>
      </c>
      <c r="H1453" s="284">
        <f>VLOOKUP(A1453,Specifikation!A:E,5,0)/12</f>
        <v>0</v>
      </c>
    </row>
    <row r="1454" spans="1:8">
      <c r="A1454" s="285">
        <v>4444</v>
      </c>
      <c r="B1454" s="165">
        <v>1</v>
      </c>
      <c r="C1454" s="165"/>
      <c r="D1454" s="165"/>
      <c r="E1454" s="165"/>
      <c r="F1454" s="165" t="s">
        <v>231</v>
      </c>
      <c r="G1454" s="165">
        <v>201801</v>
      </c>
      <c r="H1454" s="284">
        <f>VLOOKUP(A1454,Specifikation!A:E,5,0)/12</f>
        <v>0</v>
      </c>
    </row>
    <row r="1455" spans="1:8">
      <c r="A1455" s="285">
        <v>4444</v>
      </c>
      <c r="B1455" s="165">
        <v>1</v>
      </c>
      <c r="C1455" s="165"/>
      <c r="D1455" s="165"/>
      <c r="E1455" s="165"/>
      <c r="F1455" s="165" t="s">
        <v>231</v>
      </c>
      <c r="G1455" s="165">
        <v>201802</v>
      </c>
      <c r="H1455" s="284">
        <f>VLOOKUP(A1455,Specifikation!A:E,5,0)/12</f>
        <v>0</v>
      </c>
    </row>
    <row r="1456" spans="1:8">
      <c r="A1456" s="285">
        <v>4444</v>
      </c>
      <c r="B1456" s="165">
        <v>1</v>
      </c>
      <c r="C1456" s="165"/>
      <c r="D1456" s="165"/>
      <c r="E1456" s="165"/>
      <c r="F1456" s="165" t="s">
        <v>231</v>
      </c>
      <c r="G1456" s="165">
        <v>201803</v>
      </c>
      <c r="H1456" s="284">
        <f>VLOOKUP(A1456,Specifikation!A:E,5,0)/12</f>
        <v>0</v>
      </c>
    </row>
    <row r="1457" spans="1:8">
      <c r="A1457" s="285">
        <v>4444</v>
      </c>
      <c r="B1457" s="165">
        <v>1</v>
      </c>
      <c r="C1457" s="165"/>
      <c r="D1457" s="165"/>
      <c r="E1457" s="165"/>
      <c r="F1457" s="165" t="s">
        <v>231</v>
      </c>
      <c r="G1457" s="165">
        <v>201804</v>
      </c>
      <c r="H1457" s="284">
        <f>VLOOKUP(A1457,Specifikation!A:E,5,0)/12</f>
        <v>0</v>
      </c>
    </row>
    <row r="1458" spans="1:8">
      <c r="A1458" s="285">
        <v>4444</v>
      </c>
      <c r="B1458" s="165">
        <v>1</v>
      </c>
      <c r="C1458" s="165"/>
      <c r="D1458" s="165"/>
      <c r="E1458" s="165"/>
      <c r="F1458" s="165" t="s">
        <v>231</v>
      </c>
      <c r="G1458" s="165">
        <v>201805</v>
      </c>
      <c r="H1458" s="284">
        <f>VLOOKUP(A1458,Specifikation!A:E,5,0)/12</f>
        <v>0</v>
      </c>
    </row>
    <row r="1459" spans="1:8">
      <c r="A1459" s="285">
        <v>4444</v>
      </c>
      <c r="B1459" s="165">
        <v>1</v>
      </c>
      <c r="C1459" s="165"/>
      <c r="D1459" s="165"/>
      <c r="E1459" s="165"/>
      <c r="F1459" s="165" t="s">
        <v>231</v>
      </c>
      <c r="G1459" s="165">
        <v>201806</v>
      </c>
      <c r="H1459" s="284">
        <f>VLOOKUP(A1459,Specifikation!A:E,5,0)/12</f>
        <v>0</v>
      </c>
    </row>
    <row r="1460" spans="1:8">
      <c r="A1460" s="285">
        <v>4444</v>
      </c>
      <c r="B1460" s="165">
        <v>1</v>
      </c>
      <c r="C1460" s="165"/>
      <c r="D1460" s="165"/>
      <c r="E1460" s="165"/>
      <c r="F1460" s="165" t="s">
        <v>231</v>
      </c>
      <c r="G1460" s="165">
        <v>201807</v>
      </c>
      <c r="H1460" s="284">
        <f>VLOOKUP(A1460,Specifikation!A:E,5,0)/12</f>
        <v>0</v>
      </c>
    </row>
    <row r="1461" spans="1:8">
      <c r="A1461" s="285">
        <v>4444</v>
      </c>
      <c r="B1461" s="165">
        <v>1</v>
      </c>
      <c r="C1461" s="165"/>
      <c r="D1461" s="165"/>
      <c r="E1461" s="165"/>
      <c r="F1461" s="165" t="s">
        <v>231</v>
      </c>
      <c r="G1461" s="165">
        <v>201808</v>
      </c>
      <c r="H1461" s="284">
        <f>VLOOKUP(A1461,Specifikation!A:E,5,0)/12</f>
        <v>0</v>
      </c>
    </row>
    <row r="1462" spans="1:8">
      <c r="A1462" s="285">
        <v>4444</v>
      </c>
      <c r="B1462" s="165">
        <v>1</v>
      </c>
      <c r="C1462" s="165"/>
      <c r="D1462" s="165"/>
      <c r="E1462" s="165"/>
      <c r="F1462" s="165" t="s">
        <v>231</v>
      </c>
      <c r="G1462" s="165">
        <v>201809</v>
      </c>
      <c r="H1462" s="284">
        <f>VLOOKUP(A1462,Specifikation!A:E,5,0)/12</f>
        <v>0</v>
      </c>
    </row>
    <row r="1463" spans="1:8">
      <c r="A1463" s="285">
        <v>4444</v>
      </c>
      <c r="B1463" s="165">
        <v>1</v>
      </c>
      <c r="C1463" s="165"/>
      <c r="D1463" s="165"/>
      <c r="E1463" s="165"/>
      <c r="F1463" s="165" t="s">
        <v>231</v>
      </c>
      <c r="G1463" s="165">
        <v>201810</v>
      </c>
      <c r="H1463" s="284">
        <f>VLOOKUP(A1463,Specifikation!A:E,5,0)/12</f>
        <v>0</v>
      </c>
    </row>
    <row r="1464" spans="1:8">
      <c r="A1464" s="285">
        <v>4444</v>
      </c>
      <c r="B1464" s="165">
        <v>1</v>
      </c>
      <c r="C1464" s="165"/>
      <c r="D1464" s="165"/>
      <c r="E1464" s="165"/>
      <c r="F1464" s="165" t="s">
        <v>231</v>
      </c>
      <c r="G1464" s="165">
        <v>201811</v>
      </c>
      <c r="H1464" s="284">
        <f>VLOOKUP(A1464,Specifikation!A:E,5,0)/12</f>
        <v>0</v>
      </c>
    </row>
    <row r="1465" spans="1:8">
      <c r="A1465" s="285">
        <v>4444</v>
      </c>
      <c r="B1465" s="165">
        <v>1</v>
      </c>
      <c r="C1465" s="165"/>
      <c r="D1465" s="165"/>
      <c r="E1465" s="165"/>
      <c r="F1465" s="165" t="s">
        <v>231</v>
      </c>
      <c r="G1465" s="165">
        <v>201812</v>
      </c>
      <c r="H1465" s="284">
        <f>VLOOKUP(A1465,Specifikation!A:E,5,0)/12</f>
        <v>0</v>
      </c>
    </row>
    <row r="1466" spans="1:8">
      <c r="A1466" s="285">
        <v>4460</v>
      </c>
      <c r="B1466" s="165">
        <v>1</v>
      </c>
      <c r="C1466" s="165"/>
      <c r="D1466" s="165"/>
      <c r="E1466" s="165"/>
      <c r="F1466" s="165" t="s">
        <v>231</v>
      </c>
      <c r="G1466" s="165">
        <v>201801</v>
      </c>
      <c r="H1466" s="284">
        <f>VLOOKUP(A1466,Specifikation!A:E,5,0)/12</f>
        <v>-7083.333333333333</v>
      </c>
    </row>
    <row r="1467" spans="1:8">
      <c r="A1467" s="285">
        <v>4460</v>
      </c>
      <c r="B1467" s="165">
        <v>1</v>
      </c>
      <c r="C1467" s="165"/>
      <c r="D1467" s="165"/>
      <c r="E1467" s="165"/>
      <c r="F1467" s="165" t="s">
        <v>231</v>
      </c>
      <c r="G1467" s="165">
        <v>201802</v>
      </c>
      <c r="H1467" s="284">
        <f>VLOOKUP(A1467,Specifikation!A:E,5,0)/12</f>
        <v>-7083.333333333333</v>
      </c>
    </row>
    <row r="1468" spans="1:8">
      <c r="A1468" s="285">
        <v>4460</v>
      </c>
      <c r="B1468" s="165">
        <v>1</v>
      </c>
      <c r="C1468" s="165"/>
      <c r="D1468" s="165"/>
      <c r="E1468" s="165"/>
      <c r="F1468" s="165" t="s">
        <v>231</v>
      </c>
      <c r="G1468" s="165">
        <v>201803</v>
      </c>
      <c r="H1468" s="284">
        <f>VLOOKUP(A1468,Specifikation!A:E,5,0)/12</f>
        <v>-7083.333333333333</v>
      </c>
    </row>
    <row r="1469" spans="1:8">
      <c r="A1469" s="285">
        <v>4460</v>
      </c>
      <c r="B1469" s="165">
        <v>1</v>
      </c>
      <c r="C1469" s="165"/>
      <c r="D1469" s="165"/>
      <c r="E1469" s="165"/>
      <c r="F1469" s="165" t="s">
        <v>231</v>
      </c>
      <c r="G1469" s="165">
        <v>201804</v>
      </c>
      <c r="H1469" s="284">
        <f>VLOOKUP(A1469,Specifikation!A:E,5,0)/12</f>
        <v>-7083.333333333333</v>
      </c>
    </row>
    <row r="1470" spans="1:8">
      <c r="A1470" s="285">
        <v>4460</v>
      </c>
      <c r="B1470" s="165">
        <v>1</v>
      </c>
      <c r="C1470" s="165"/>
      <c r="D1470" s="165"/>
      <c r="E1470" s="165"/>
      <c r="F1470" s="165" t="s">
        <v>231</v>
      </c>
      <c r="G1470" s="165">
        <v>201805</v>
      </c>
      <c r="H1470" s="284">
        <f>VLOOKUP(A1470,Specifikation!A:E,5,0)/12</f>
        <v>-7083.333333333333</v>
      </c>
    </row>
    <row r="1471" spans="1:8">
      <c r="A1471" s="285">
        <v>4460</v>
      </c>
      <c r="B1471" s="165">
        <v>1</v>
      </c>
      <c r="C1471" s="165"/>
      <c r="D1471" s="165"/>
      <c r="E1471" s="165"/>
      <c r="F1471" s="165" t="s">
        <v>231</v>
      </c>
      <c r="G1471" s="165">
        <v>201806</v>
      </c>
      <c r="H1471" s="284">
        <f>VLOOKUP(A1471,Specifikation!A:E,5,0)/12</f>
        <v>-7083.333333333333</v>
      </c>
    </row>
    <row r="1472" spans="1:8">
      <c r="A1472" s="285">
        <v>4460</v>
      </c>
      <c r="B1472" s="165">
        <v>1</v>
      </c>
      <c r="C1472" s="165"/>
      <c r="D1472" s="165"/>
      <c r="E1472" s="165"/>
      <c r="F1472" s="165" t="s">
        <v>231</v>
      </c>
      <c r="G1472" s="165">
        <v>201807</v>
      </c>
      <c r="H1472" s="284">
        <f>VLOOKUP(A1472,Specifikation!A:E,5,0)/12</f>
        <v>-7083.333333333333</v>
      </c>
    </row>
    <row r="1473" spans="1:8">
      <c r="A1473" s="285">
        <v>4460</v>
      </c>
      <c r="B1473" s="165">
        <v>1</v>
      </c>
      <c r="C1473" s="165"/>
      <c r="D1473" s="165"/>
      <c r="E1473" s="165"/>
      <c r="F1473" s="165" t="s">
        <v>231</v>
      </c>
      <c r="G1473" s="165">
        <v>201808</v>
      </c>
      <c r="H1473" s="284">
        <f>VLOOKUP(A1473,Specifikation!A:E,5,0)/12</f>
        <v>-7083.333333333333</v>
      </c>
    </row>
    <row r="1474" spans="1:8">
      <c r="A1474" s="285">
        <v>4460</v>
      </c>
      <c r="B1474" s="165">
        <v>1</v>
      </c>
      <c r="C1474" s="165"/>
      <c r="D1474" s="165"/>
      <c r="E1474" s="165"/>
      <c r="F1474" s="165" t="s">
        <v>231</v>
      </c>
      <c r="G1474" s="165">
        <v>201809</v>
      </c>
      <c r="H1474" s="284">
        <f>VLOOKUP(A1474,Specifikation!A:E,5,0)/12</f>
        <v>-7083.333333333333</v>
      </c>
    </row>
    <row r="1475" spans="1:8">
      <c r="A1475" s="285">
        <v>4460</v>
      </c>
      <c r="B1475" s="165">
        <v>1</v>
      </c>
      <c r="C1475" s="165"/>
      <c r="D1475" s="165"/>
      <c r="E1475" s="165"/>
      <c r="F1475" s="165" t="s">
        <v>231</v>
      </c>
      <c r="G1475" s="165">
        <v>201810</v>
      </c>
      <c r="H1475" s="284">
        <f>VLOOKUP(A1475,Specifikation!A:E,5,0)/12</f>
        <v>-7083.333333333333</v>
      </c>
    </row>
    <row r="1476" spans="1:8">
      <c r="A1476" s="285">
        <v>4460</v>
      </c>
      <c r="B1476" s="165">
        <v>1</v>
      </c>
      <c r="C1476" s="165"/>
      <c r="D1476" s="165"/>
      <c r="E1476" s="165"/>
      <c r="F1476" s="165" t="s">
        <v>231</v>
      </c>
      <c r="G1476" s="165">
        <v>201811</v>
      </c>
      <c r="H1476" s="284">
        <f>VLOOKUP(A1476,Specifikation!A:E,5,0)/12</f>
        <v>-7083.333333333333</v>
      </c>
    </row>
    <row r="1477" spans="1:8">
      <c r="A1477" s="285">
        <v>4460</v>
      </c>
      <c r="B1477" s="165">
        <v>1</v>
      </c>
      <c r="C1477" s="165"/>
      <c r="D1477" s="165"/>
      <c r="E1477" s="165"/>
      <c r="F1477" s="165" t="s">
        <v>231</v>
      </c>
      <c r="G1477" s="165">
        <v>201812</v>
      </c>
      <c r="H1477" s="284">
        <f>VLOOKUP(A1477,Specifikation!A:E,5,0)/12</f>
        <v>-7083.333333333333</v>
      </c>
    </row>
    <row r="1478" spans="1:8">
      <c r="A1478" s="285">
        <v>4461</v>
      </c>
      <c r="B1478" s="165">
        <v>1</v>
      </c>
      <c r="C1478" s="165"/>
      <c r="D1478" s="165"/>
      <c r="E1478" s="165"/>
      <c r="F1478" s="165" t="s">
        <v>231</v>
      </c>
      <c r="G1478" s="165">
        <v>201801</v>
      </c>
      <c r="H1478" s="284">
        <f>VLOOKUP(A1478,Specifikation!A:E,5,0)/12</f>
        <v>-22083.333333333332</v>
      </c>
    </row>
    <row r="1479" spans="1:8">
      <c r="A1479" s="285">
        <v>4461</v>
      </c>
      <c r="B1479" s="165">
        <v>1</v>
      </c>
      <c r="C1479" s="165"/>
      <c r="D1479" s="165"/>
      <c r="E1479" s="165"/>
      <c r="F1479" s="165" t="s">
        <v>231</v>
      </c>
      <c r="G1479" s="165">
        <v>201802</v>
      </c>
      <c r="H1479" s="284">
        <f>VLOOKUP(A1479,Specifikation!A:E,5,0)/12</f>
        <v>-22083.333333333332</v>
      </c>
    </row>
    <row r="1480" spans="1:8">
      <c r="A1480" s="285">
        <v>4461</v>
      </c>
      <c r="B1480" s="165">
        <v>1</v>
      </c>
      <c r="C1480" s="165"/>
      <c r="D1480" s="165"/>
      <c r="E1480" s="165"/>
      <c r="F1480" s="165" t="s">
        <v>231</v>
      </c>
      <c r="G1480" s="165">
        <v>201803</v>
      </c>
      <c r="H1480" s="284">
        <f>VLOOKUP(A1480,Specifikation!A:E,5,0)/12</f>
        <v>-22083.333333333332</v>
      </c>
    </row>
    <row r="1481" spans="1:8">
      <c r="A1481" s="285">
        <v>4461</v>
      </c>
      <c r="B1481" s="165">
        <v>1</v>
      </c>
      <c r="C1481" s="165"/>
      <c r="D1481" s="165"/>
      <c r="E1481" s="165"/>
      <c r="F1481" s="165" t="s">
        <v>231</v>
      </c>
      <c r="G1481" s="165">
        <v>201804</v>
      </c>
      <c r="H1481" s="284">
        <f>VLOOKUP(A1481,Specifikation!A:E,5,0)/12</f>
        <v>-22083.333333333332</v>
      </c>
    </row>
    <row r="1482" spans="1:8">
      <c r="A1482" s="285">
        <v>4461</v>
      </c>
      <c r="B1482" s="165">
        <v>1</v>
      </c>
      <c r="C1482" s="165"/>
      <c r="D1482" s="165"/>
      <c r="E1482" s="165"/>
      <c r="F1482" s="165" t="s">
        <v>231</v>
      </c>
      <c r="G1482" s="165">
        <v>201805</v>
      </c>
      <c r="H1482" s="284">
        <f>VLOOKUP(A1482,Specifikation!A:E,5,0)/12</f>
        <v>-22083.333333333332</v>
      </c>
    </row>
    <row r="1483" spans="1:8">
      <c r="A1483" s="285">
        <v>4461</v>
      </c>
      <c r="B1483" s="165">
        <v>1</v>
      </c>
      <c r="C1483" s="165"/>
      <c r="D1483" s="165"/>
      <c r="E1483" s="165"/>
      <c r="F1483" s="165" t="s">
        <v>231</v>
      </c>
      <c r="G1483" s="165">
        <v>201806</v>
      </c>
      <c r="H1483" s="284">
        <f>VLOOKUP(A1483,Specifikation!A:E,5,0)/12</f>
        <v>-22083.333333333332</v>
      </c>
    </row>
    <row r="1484" spans="1:8">
      <c r="A1484" s="285">
        <v>4461</v>
      </c>
      <c r="B1484" s="165">
        <v>1</v>
      </c>
      <c r="C1484" s="165"/>
      <c r="D1484" s="165"/>
      <c r="E1484" s="165"/>
      <c r="F1484" s="165" t="s">
        <v>231</v>
      </c>
      <c r="G1484" s="165">
        <v>201807</v>
      </c>
      <c r="H1484" s="284">
        <f>VLOOKUP(A1484,Specifikation!A:E,5,0)/12</f>
        <v>-22083.333333333332</v>
      </c>
    </row>
    <row r="1485" spans="1:8">
      <c r="A1485" s="285">
        <v>4461</v>
      </c>
      <c r="B1485" s="165">
        <v>1</v>
      </c>
      <c r="C1485" s="165"/>
      <c r="D1485" s="165"/>
      <c r="E1485" s="165"/>
      <c r="F1485" s="165" t="s">
        <v>231</v>
      </c>
      <c r="G1485" s="165">
        <v>201808</v>
      </c>
      <c r="H1485" s="284">
        <f>VLOOKUP(A1485,Specifikation!A:E,5,0)/12</f>
        <v>-22083.333333333332</v>
      </c>
    </row>
    <row r="1486" spans="1:8">
      <c r="A1486" s="285">
        <v>4461</v>
      </c>
      <c r="B1486" s="165">
        <v>1</v>
      </c>
      <c r="C1486" s="165"/>
      <c r="D1486" s="165"/>
      <c r="E1486" s="165"/>
      <c r="F1486" s="165" t="s">
        <v>231</v>
      </c>
      <c r="G1486" s="165">
        <v>201809</v>
      </c>
      <c r="H1486" s="284">
        <f>VLOOKUP(A1486,Specifikation!A:E,5,0)/12</f>
        <v>-22083.333333333332</v>
      </c>
    </row>
    <row r="1487" spans="1:8">
      <c r="A1487" s="285">
        <v>4461</v>
      </c>
      <c r="B1487" s="165">
        <v>1</v>
      </c>
      <c r="C1487" s="165"/>
      <c r="D1487" s="165"/>
      <c r="E1487" s="165"/>
      <c r="F1487" s="165" t="s">
        <v>231</v>
      </c>
      <c r="G1487" s="165">
        <v>201810</v>
      </c>
      <c r="H1487" s="284">
        <f>VLOOKUP(A1487,Specifikation!A:E,5,0)/12</f>
        <v>-22083.333333333332</v>
      </c>
    </row>
    <row r="1488" spans="1:8">
      <c r="A1488" s="285">
        <v>4461</v>
      </c>
      <c r="B1488" s="165">
        <v>1</v>
      </c>
      <c r="C1488" s="165"/>
      <c r="D1488" s="165"/>
      <c r="E1488" s="165"/>
      <c r="F1488" s="165" t="s">
        <v>231</v>
      </c>
      <c r="G1488" s="165">
        <v>201811</v>
      </c>
      <c r="H1488" s="284">
        <f>VLOOKUP(A1488,Specifikation!A:E,5,0)/12</f>
        <v>-22083.333333333332</v>
      </c>
    </row>
    <row r="1489" spans="1:8">
      <c r="A1489" s="285">
        <v>4461</v>
      </c>
      <c r="B1489" s="165">
        <v>1</v>
      </c>
      <c r="C1489" s="165"/>
      <c r="D1489" s="165"/>
      <c r="E1489" s="165"/>
      <c r="F1489" s="165" t="s">
        <v>231</v>
      </c>
      <c r="G1489" s="165">
        <v>201812</v>
      </c>
      <c r="H1489" s="284">
        <f>VLOOKUP(A1489,Specifikation!A:E,5,0)/12</f>
        <v>-22083.333333333332</v>
      </c>
    </row>
    <row r="1490" spans="1:8">
      <c r="A1490" s="285">
        <v>4470</v>
      </c>
      <c r="B1490" s="165">
        <v>1</v>
      </c>
      <c r="C1490" s="165"/>
      <c r="D1490" s="165"/>
      <c r="E1490" s="165"/>
      <c r="F1490" s="165" t="s">
        <v>231</v>
      </c>
      <c r="G1490" s="165">
        <v>201801</v>
      </c>
      <c r="H1490" s="284">
        <f>VLOOKUP(A1490,Specifikation!A:E,5,0)/12</f>
        <v>0</v>
      </c>
    </row>
    <row r="1491" spans="1:8">
      <c r="A1491" s="285">
        <v>4470</v>
      </c>
      <c r="B1491" s="165">
        <v>1</v>
      </c>
      <c r="C1491" s="165"/>
      <c r="D1491" s="165"/>
      <c r="E1491" s="165"/>
      <c r="F1491" s="165" t="s">
        <v>231</v>
      </c>
      <c r="G1491" s="165">
        <v>201802</v>
      </c>
      <c r="H1491" s="284">
        <f>VLOOKUP(A1491,Specifikation!A:E,5,0)/12</f>
        <v>0</v>
      </c>
    </row>
    <row r="1492" spans="1:8">
      <c r="A1492" s="285">
        <v>4470</v>
      </c>
      <c r="B1492" s="165">
        <v>1</v>
      </c>
      <c r="C1492" s="165"/>
      <c r="D1492" s="165"/>
      <c r="E1492" s="165"/>
      <c r="F1492" s="165" t="s">
        <v>231</v>
      </c>
      <c r="G1492" s="165">
        <v>201803</v>
      </c>
      <c r="H1492" s="284">
        <f>VLOOKUP(A1492,Specifikation!A:E,5,0)/12</f>
        <v>0</v>
      </c>
    </row>
    <row r="1493" spans="1:8">
      <c r="A1493" s="285">
        <v>4470</v>
      </c>
      <c r="B1493" s="165">
        <v>1</v>
      </c>
      <c r="C1493" s="165"/>
      <c r="D1493" s="165"/>
      <c r="E1493" s="165"/>
      <c r="F1493" s="165" t="s">
        <v>231</v>
      </c>
      <c r="G1493" s="165">
        <v>201804</v>
      </c>
      <c r="H1493" s="284">
        <f>VLOOKUP(A1493,Specifikation!A:E,5,0)/12</f>
        <v>0</v>
      </c>
    </row>
    <row r="1494" spans="1:8">
      <c r="A1494" s="285">
        <v>4470</v>
      </c>
      <c r="B1494" s="165">
        <v>1</v>
      </c>
      <c r="C1494" s="165"/>
      <c r="D1494" s="165"/>
      <c r="E1494" s="165"/>
      <c r="F1494" s="165" t="s">
        <v>231</v>
      </c>
      <c r="G1494" s="165">
        <v>201805</v>
      </c>
      <c r="H1494" s="284">
        <f>VLOOKUP(A1494,Specifikation!A:E,5,0)/12</f>
        <v>0</v>
      </c>
    </row>
    <row r="1495" spans="1:8">
      <c r="A1495" s="285">
        <v>4470</v>
      </c>
      <c r="B1495" s="165">
        <v>1</v>
      </c>
      <c r="C1495" s="165"/>
      <c r="D1495" s="165"/>
      <c r="E1495" s="165"/>
      <c r="F1495" s="165" t="s">
        <v>231</v>
      </c>
      <c r="G1495" s="165">
        <v>201806</v>
      </c>
      <c r="H1495" s="284">
        <f>VLOOKUP(A1495,Specifikation!A:E,5,0)/12</f>
        <v>0</v>
      </c>
    </row>
    <row r="1496" spans="1:8">
      <c r="A1496" s="285">
        <v>4470</v>
      </c>
      <c r="B1496" s="165">
        <v>1</v>
      </c>
      <c r="C1496" s="165"/>
      <c r="D1496" s="165"/>
      <c r="E1496" s="165"/>
      <c r="F1496" s="165" t="s">
        <v>231</v>
      </c>
      <c r="G1496" s="165">
        <v>201807</v>
      </c>
      <c r="H1496" s="284">
        <f>VLOOKUP(A1496,Specifikation!A:E,5,0)/12</f>
        <v>0</v>
      </c>
    </row>
    <row r="1497" spans="1:8">
      <c r="A1497" s="285">
        <v>4470</v>
      </c>
      <c r="B1497" s="165">
        <v>1</v>
      </c>
      <c r="C1497" s="165"/>
      <c r="D1497" s="165"/>
      <c r="E1497" s="165"/>
      <c r="F1497" s="165" t="s">
        <v>231</v>
      </c>
      <c r="G1497" s="165">
        <v>201808</v>
      </c>
      <c r="H1497" s="284">
        <f>VLOOKUP(A1497,Specifikation!A:E,5,0)/12</f>
        <v>0</v>
      </c>
    </row>
    <row r="1498" spans="1:8">
      <c r="A1498" s="285">
        <v>4470</v>
      </c>
      <c r="B1498" s="165">
        <v>1</v>
      </c>
      <c r="C1498" s="165"/>
      <c r="D1498" s="165"/>
      <c r="E1498" s="165"/>
      <c r="F1498" s="165" t="s">
        <v>231</v>
      </c>
      <c r="G1498" s="165">
        <v>201809</v>
      </c>
      <c r="H1498" s="284">
        <f>VLOOKUP(A1498,Specifikation!A:E,5,0)/12</f>
        <v>0</v>
      </c>
    </row>
    <row r="1499" spans="1:8">
      <c r="A1499" s="285">
        <v>4470</v>
      </c>
      <c r="B1499" s="165">
        <v>1</v>
      </c>
      <c r="C1499" s="165"/>
      <c r="D1499" s="165"/>
      <c r="E1499" s="165"/>
      <c r="F1499" s="165" t="s">
        <v>231</v>
      </c>
      <c r="G1499" s="165">
        <v>201810</v>
      </c>
      <c r="H1499" s="284">
        <f>VLOOKUP(A1499,Specifikation!A:E,5,0)/12</f>
        <v>0</v>
      </c>
    </row>
    <row r="1500" spans="1:8">
      <c r="A1500" s="285">
        <v>4470</v>
      </c>
      <c r="B1500" s="165">
        <v>1</v>
      </c>
      <c r="C1500" s="165"/>
      <c r="D1500" s="165"/>
      <c r="E1500" s="165"/>
      <c r="F1500" s="165" t="s">
        <v>231</v>
      </c>
      <c r="G1500" s="165">
        <v>201811</v>
      </c>
      <c r="H1500" s="284">
        <f>VLOOKUP(A1500,Specifikation!A:E,5,0)/12</f>
        <v>0</v>
      </c>
    </row>
    <row r="1501" spans="1:8">
      <c r="A1501" s="285">
        <v>4470</v>
      </c>
      <c r="B1501" s="165">
        <v>1</v>
      </c>
      <c r="C1501" s="165"/>
      <c r="D1501" s="165"/>
      <c r="E1501" s="165"/>
      <c r="F1501" s="165" t="s">
        <v>231</v>
      </c>
      <c r="G1501" s="165">
        <v>201812</v>
      </c>
      <c r="H1501" s="284">
        <f>VLOOKUP(A1501,Specifikation!A:E,5,0)/12</f>
        <v>0</v>
      </c>
    </row>
    <row r="1502" spans="1:8">
      <c r="A1502" s="285">
        <v>4474</v>
      </c>
      <c r="B1502" s="165">
        <v>1</v>
      </c>
      <c r="C1502" s="165"/>
      <c r="D1502" s="165"/>
      <c r="E1502" s="165"/>
      <c r="F1502" s="165" t="s">
        <v>231</v>
      </c>
      <c r="G1502" s="165">
        <v>201801</v>
      </c>
      <c r="H1502" s="284">
        <f>VLOOKUP(A1502,Specifikation!A:E,5,0)/12</f>
        <v>-19666.666666666668</v>
      </c>
    </row>
    <row r="1503" spans="1:8">
      <c r="A1503" s="285">
        <v>4474</v>
      </c>
      <c r="B1503" s="165">
        <v>1</v>
      </c>
      <c r="C1503" s="165"/>
      <c r="D1503" s="165"/>
      <c r="E1503" s="165"/>
      <c r="F1503" s="165" t="s">
        <v>231</v>
      </c>
      <c r="G1503" s="165">
        <v>201802</v>
      </c>
      <c r="H1503" s="284">
        <f>VLOOKUP(A1503,Specifikation!A:E,5,0)/12</f>
        <v>-19666.666666666668</v>
      </c>
    </row>
    <row r="1504" spans="1:8">
      <c r="A1504" s="285">
        <v>4474</v>
      </c>
      <c r="B1504" s="165">
        <v>1</v>
      </c>
      <c r="C1504" s="165"/>
      <c r="D1504" s="165"/>
      <c r="E1504" s="165"/>
      <c r="F1504" s="165" t="s">
        <v>231</v>
      </c>
      <c r="G1504" s="165">
        <v>201803</v>
      </c>
      <c r="H1504" s="284">
        <f>VLOOKUP(A1504,Specifikation!A:E,5,0)/12</f>
        <v>-19666.666666666668</v>
      </c>
    </row>
    <row r="1505" spans="1:8">
      <c r="A1505" s="285">
        <v>4474</v>
      </c>
      <c r="B1505" s="165">
        <v>1</v>
      </c>
      <c r="C1505" s="165"/>
      <c r="D1505" s="165"/>
      <c r="E1505" s="165"/>
      <c r="F1505" s="165" t="s">
        <v>231</v>
      </c>
      <c r="G1505" s="165">
        <v>201804</v>
      </c>
      <c r="H1505" s="284">
        <f>VLOOKUP(A1505,Specifikation!A:E,5,0)/12</f>
        <v>-19666.666666666668</v>
      </c>
    </row>
    <row r="1506" spans="1:8">
      <c r="A1506" s="285">
        <v>4474</v>
      </c>
      <c r="B1506" s="165">
        <v>1</v>
      </c>
      <c r="C1506" s="165"/>
      <c r="D1506" s="165"/>
      <c r="E1506" s="165"/>
      <c r="F1506" s="165" t="s">
        <v>231</v>
      </c>
      <c r="G1506" s="165">
        <v>201805</v>
      </c>
      <c r="H1506" s="284">
        <f>VLOOKUP(A1506,Specifikation!A:E,5,0)/12</f>
        <v>-19666.666666666668</v>
      </c>
    </row>
    <row r="1507" spans="1:8">
      <c r="A1507" s="285">
        <v>4474</v>
      </c>
      <c r="B1507" s="165">
        <v>1</v>
      </c>
      <c r="C1507" s="165"/>
      <c r="D1507" s="165"/>
      <c r="E1507" s="165"/>
      <c r="F1507" s="165" t="s">
        <v>231</v>
      </c>
      <c r="G1507" s="165">
        <v>201806</v>
      </c>
      <c r="H1507" s="284">
        <f>VLOOKUP(A1507,Specifikation!A:E,5,0)/12</f>
        <v>-19666.666666666668</v>
      </c>
    </row>
    <row r="1508" spans="1:8">
      <c r="A1508" s="285">
        <v>4474</v>
      </c>
      <c r="B1508" s="165">
        <v>1</v>
      </c>
      <c r="C1508" s="165"/>
      <c r="D1508" s="165"/>
      <c r="E1508" s="165"/>
      <c r="F1508" s="165" t="s">
        <v>231</v>
      </c>
      <c r="G1508" s="165">
        <v>201807</v>
      </c>
      <c r="H1508" s="284">
        <f>VLOOKUP(A1508,Specifikation!A:E,5,0)/12</f>
        <v>-19666.666666666668</v>
      </c>
    </row>
    <row r="1509" spans="1:8">
      <c r="A1509" s="285">
        <v>4474</v>
      </c>
      <c r="B1509" s="165">
        <v>1</v>
      </c>
      <c r="C1509" s="165"/>
      <c r="D1509" s="165"/>
      <c r="E1509" s="165"/>
      <c r="F1509" s="165" t="s">
        <v>231</v>
      </c>
      <c r="G1509" s="165">
        <v>201808</v>
      </c>
      <c r="H1509" s="284">
        <f>VLOOKUP(A1509,Specifikation!A:E,5,0)/12</f>
        <v>-19666.666666666668</v>
      </c>
    </row>
    <row r="1510" spans="1:8">
      <c r="A1510" s="285">
        <v>4474</v>
      </c>
      <c r="B1510" s="165">
        <v>1</v>
      </c>
      <c r="C1510" s="165"/>
      <c r="D1510" s="165"/>
      <c r="E1510" s="165"/>
      <c r="F1510" s="165" t="s">
        <v>231</v>
      </c>
      <c r="G1510" s="165">
        <v>201809</v>
      </c>
      <c r="H1510" s="284">
        <f>VLOOKUP(A1510,Specifikation!A:E,5,0)/12</f>
        <v>-19666.666666666668</v>
      </c>
    </row>
    <row r="1511" spans="1:8">
      <c r="A1511" s="285">
        <v>4474</v>
      </c>
      <c r="B1511" s="165">
        <v>1</v>
      </c>
      <c r="C1511" s="165"/>
      <c r="D1511" s="165"/>
      <c r="E1511" s="165"/>
      <c r="F1511" s="165" t="s">
        <v>231</v>
      </c>
      <c r="G1511" s="165">
        <v>201810</v>
      </c>
      <c r="H1511" s="284">
        <f>VLOOKUP(A1511,Specifikation!A:E,5,0)/12</f>
        <v>-19666.666666666668</v>
      </c>
    </row>
    <row r="1512" spans="1:8">
      <c r="A1512" s="285">
        <v>4474</v>
      </c>
      <c r="B1512" s="165">
        <v>1</v>
      </c>
      <c r="C1512" s="165"/>
      <c r="D1512" s="165"/>
      <c r="E1512" s="165"/>
      <c r="F1512" s="165" t="s">
        <v>231</v>
      </c>
      <c r="G1512" s="165">
        <v>201811</v>
      </c>
      <c r="H1512" s="284">
        <f>VLOOKUP(A1512,Specifikation!A:E,5,0)/12</f>
        <v>-19666.666666666668</v>
      </c>
    </row>
    <row r="1513" spans="1:8">
      <c r="A1513" s="285">
        <v>4474</v>
      </c>
      <c r="B1513" s="165">
        <v>1</v>
      </c>
      <c r="C1513" s="165"/>
      <c r="D1513" s="165"/>
      <c r="E1513" s="165"/>
      <c r="F1513" s="165" t="s">
        <v>231</v>
      </c>
      <c r="G1513" s="165">
        <v>201812</v>
      </c>
      <c r="H1513" s="284">
        <f>VLOOKUP(A1513,Specifikation!A:E,5,0)/12</f>
        <v>-19666.666666666668</v>
      </c>
    </row>
    <row r="1514" spans="1:8">
      <c r="A1514" s="285">
        <v>4490</v>
      </c>
      <c r="B1514" s="165">
        <v>1</v>
      </c>
      <c r="C1514" s="165"/>
      <c r="D1514" s="165"/>
      <c r="E1514" s="165"/>
      <c r="F1514" s="165" t="s">
        <v>231</v>
      </c>
      <c r="G1514" s="165">
        <v>201801</v>
      </c>
      <c r="H1514" s="284">
        <f>VLOOKUP(A1514,Specifikation!A:E,5,0)/12</f>
        <v>-4166.666666666667</v>
      </c>
    </row>
    <row r="1515" spans="1:8">
      <c r="A1515" s="285">
        <v>4490</v>
      </c>
      <c r="B1515" s="165">
        <v>1</v>
      </c>
      <c r="C1515" s="165"/>
      <c r="D1515" s="165"/>
      <c r="E1515" s="165"/>
      <c r="F1515" s="165" t="s">
        <v>231</v>
      </c>
      <c r="G1515" s="165">
        <v>201802</v>
      </c>
      <c r="H1515" s="284">
        <f>VLOOKUP(A1515,Specifikation!A:E,5,0)/12</f>
        <v>-4166.666666666667</v>
      </c>
    </row>
    <row r="1516" spans="1:8">
      <c r="A1516" s="285">
        <v>4490</v>
      </c>
      <c r="B1516" s="165">
        <v>1</v>
      </c>
      <c r="C1516" s="165"/>
      <c r="D1516" s="165"/>
      <c r="E1516" s="165"/>
      <c r="F1516" s="165" t="s">
        <v>231</v>
      </c>
      <c r="G1516" s="165">
        <v>201803</v>
      </c>
      <c r="H1516" s="284">
        <f>VLOOKUP(A1516,Specifikation!A:E,5,0)/12</f>
        <v>-4166.666666666667</v>
      </c>
    </row>
    <row r="1517" spans="1:8">
      <c r="A1517" s="285">
        <v>4490</v>
      </c>
      <c r="B1517" s="165">
        <v>1</v>
      </c>
      <c r="C1517" s="165"/>
      <c r="D1517" s="165"/>
      <c r="E1517" s="165"/>
      <c r="F1517" s="165" t="s">
        <v>231</v>
      </c>
      <c r="G1517" s="165">
        <v>201804</v>
      </c>
      <c r="H1517" s="284">
        <f>VLOOKUP(A1517,Specifikation!A:E,5,0)/12</f>
        <v>-4166.666666666667</v>
      </c>
    </row>
    <row r="1518" spans="1:8">
      <c r="A1518" s="285">
        <v>4490</v>
      </c>
      <c r="B1518" s="165">
        <v>1</v>
      </c>
      <c r="C1518" s="165"/>
      <c r="D1518" s="165"/>
      <c r="E1518" s="165"/>
      <c r="F1518" s="165" t="s">
        <v>231</v>
      </c>
      <c r="G1518" s="165">
        <v>201805</v>
      </c>
      <c r="H1518" s="284">
        <f>VLOOKUP(A1518,Specifikation!A:E,5,0)/12</f>
        <v>-4166.666666666667</v>
      </c>
    </row>
    <row r="1519" spans="1:8">
      <c r="A1519" s="285">
        <v>4490</v>
      </c>
      <c r="B1519" s="165">
        <v>1</v>
      </c>
      <c r="C1519" s="165"/>
      <c r="D1519" s="165"/>
      <c r="E1519" s="165"/>
      <c r="F1519" s="165" t="s">
        <v>231</v>
      </c>
      <c r="G1519" s="165">
        <v>201806</v>
      </c>
      <c r="H1519" s="284">
        <f>VLOOKUP(A1519,Specifikation!A:E,5,0)/12</f>
        <v>-4166.666666666667</v>
      </c>
    </row>
    <row r="1520" spans="1:8">
      <c r="A1520" s="285">
        <v>4490</v>
      </c>
      <c r="B1520" s="165">
        <v>1</v>
      </c>
      <c r="C1520" s="165"/>
      <c r="D1520" s="165"/>
      <c r="E1520" s="165"/>
      <c r="F1520" s="165" t="s">
        <v>231</v>
      </c>
      <c r="G1520" s="165">
        <v>201807</v>
      </c>
      <c r="H1520" s="284">
        <f>VLOOKUP(A1520,Specifikation!A:E,5,0)/12</f>
        <v>-4166.666666666667</v>
      </c>
    </row>
    <row r="1521" spans="1:8">
      <c r="A1521" s="285">
        <v>4490</v>
      </c>
      <c r="B1521" s="165">
        <v>1</v>
      </c>
      <c r="C1521" s="165"/>
      <c r="D1521" s="165"/>
      <c r="E1521" s="165"/>
      <c r="F1521" s="165" t="s">
        <v>231</v>
      </c>
      <c r="G1521" s="165">
        <v>201808</v>
      </c>
      <c r="H1521" s="284">
        <f>VLOOKUP(A1521,Specifikation!A:E,5,0)/12</f>
        <v>-4166.666666666667</v>
      </c>
    </row>
    <row r="1522" spans="1:8">
      <c r="A1522" s="285">
        <v>4490</v>
      </c>
      <c r="B1522" s="165">
        <v>1</v>
      </c>
      <c r="C1522" s="165"/>
      <c r="D1522" s="165"/>
      <c r="E1522" s="165"/>
      <c r="F1522" s="165" t="s">
        <v>231</v>
      </c>
      <c r="G1522" s="165">
        <v>201809</v>
      </c>
      <c r="H1522" s="284">
        <f>VLOOKUP(A1522,Specifikation!A:E,5,0)/12</f>
        <v>-4166.666666666667</v>
      </c>
    </row>
    <row r="1523" spans="1:8">
      <c r="A1523" s="285">
        <v>4490</v>
      </c>
      <c r="B1523" s="165">
        <v>1</v>
      </c>
      <c r="C1523" s="165"/>
      <c r="D1523" s="165"/>
      <c r="E1523" s="165"/>
      <c r="F1523" s="165" t="s">
        <v>231</v>
      </c>
      <c r="G1523" s="165">
        <v>201810</v>
      </c>
      <c r="H1523" s="284">
        <f>VLOOKUP(A1523,Specifikation!A:E,5,0)/12</f>
        <v>-4166.666666666667</v>
      </c>
    </row>
    <row r="1524" spans="1:8">
      <c r="A1524" s="285">
        <v>4490</v>
      </c>
      <c r="B1524" s="165">
        <v>1</v>
      </c>
      <c r="C1524" s="165"/>
      <c r="D1524" s="165"/>
      <c r="E1524" s="165"/>
      <c r="F1524" s="165" t="s">
        <v>231</v>
      </c>
      <c r="G1524" s="165">
        <v>201811</v>
      </c>
      <c r="H1524" s="284">
        <f>VLOOKUP(A1524,Specifikation!A:E,5,0)/12</f>
        <v>-4166.666666666667</v>
      </c>
    </row>
    <row r="1525" spans="1:8">
      <c r="A1525" s="285">
        <v>4490</v>
      </c>
      <c r="B1525" s="165">
        <v>1</v>
      </c>
      <c r="C1525" s="165"/>
      <c r="D1525" s="165"/>
      <c r="E1525" s="165"/>
      <c r="F1525" s="165" t="s">
        <v>231</v>
      </c>
      <c r="G1525" s="165">
        <v>201812</v>
      </c>
      <c r="H1525" s="284">
        <f>VLOOKUP(A1525,Specifikation!A:E,5,0)/12</f>
        <v>-4166.666666666667</v>
      </c>
    </row>
    <row r="1526" spans="1:8">
      <c r="A1526" s="285">
        <v>5010</v>
      </c>
      <c r="B1526" s="165">
        <v>1</v>
      </c>
      <c r="C1526" s="165"/>
      <c r="D1526" s="165"/>
      <c r="E1526" s="165"/>
      <c r="F1526" s="165" t="s">
        <v>231</v>
      </c>
      <c r="G1526" s="165">
        <v>201801</v>
      </c>
      <c r="H1526" s="284">
        <f>VLOOKUP(A1526,Specifikation!A:E,5,0)/12</f>
        <v>0</v>
      </c>
    </row>
    <row r="1527" spans="1:8">
      <c r="A1527" s="285">
        <v>5010</v>
      </c>
      <c r="B1527" s="165">
        <v>1</v>
      </c>
      <c r="C1527" s="165"/>
      <c r="D1527" s="165"/>
      <c r="E1527" s="165"/>
      <c r="F1527" s="165" t="s">
        <v>231</v>
      </c>
      <c r="G1527" s="165">
        <v>201802</v>
      </c>
      <c r="H1527" s="284">
        <f>VLOOKUP(A1527,Specifikation!A:E,5,0)/12</f>
        <v>0</v>
      </c>
    </row>
    <row r="1528" spans="1:8">
      <c r="A1528" s="285">
        <v>5010</v>
      </c>
      <c r="B1528" s="165">
        <v>1</v>
      </c>
      <c r="C1528" s="165"/>
      <c r="D1528" s="165"/>
      <c r="E1528" s="165"/>
      <c r="F1528" s="165" t="s">
        <v>231</v>
      </c>
      <c r="G1528" s="165">
        <v>201803</v>
      </c>
      <c r="H1528" s="284">
        <f>VLOOKUP(A1528,Specifikation!A:E,5,0)/12</f>
        <v>0</v>
      </c>
    </row>
    <row r="1529" spans="1:8">
      <c r="A1529" s="285">
        <v>5010</v>
      </c>
      <c r="B1529" s="165">
        <v>1</v>
      </c>
      <c r="C1529" s="165"/>
      <c r="D1529" s="165"/>
      <c r="E1529" s="165"/>
      <c r="F1529" s="165" t="s">
        <v>231</v>
      </c>
      <c r="G1529" s="165">
        <v>201804</v>
      </c>
      <c r="H1529" s="284">
        <f>VLOOKUP(A1529,Specifikation!A:E,5,0)/12</f>
        <v>0</v>
      </c>
    </row>
    <row r="1530" spans="1:8">
      <c r="A1530" s="285">
        <v>5010</v>
      </c>
      <c r="B1530" s="165">
        <v>1</v>
      </c>
      <c r="C1530" s="165"/>
      <c r="D1530" s="165"/>
      <c r="E1530" s="165"/>
      <c r="F1530" s="165" t="s">
        <v>231</v>
      </c>
      <c r="G1530" s="165">
        <v>201805</v>
      </c>
      <c r="H1530" s="284">
        <f>VLOOKUP(A1530,Specifikation!A:E,5,0)/12</f>
        <v>0</v>
      </c>
    </row>
    <row r="1531" spans="1:8">
      <c r="A1531" s="285">
        <v>5010</v>
      </c>
      <c r="B1531" s="165">
        <v>1</v>
      </c>
      <c r="C1531" s="165"/>
      <c r="D1531" s="165"/>
      <c r="E1531" s="165"/>
      <c r="F1531" s="165" t="s">
        <v>231</v>
      </c>
      <c r="G1531" s="165">
        <v>201806</v>
      </c>
      <c r="H1531" s="284">
        <f>VLOOKUP(A1531,Specifikation!A:E,5,0)/12</f>
        <v>0</v>
      </c>
    </row>
    <row r="1532" spans="1:8">
      <c r="A1532" s="285">
        <v>5010</v>
      </c>
      <c r="B1532" s="165">
        <v>1</v>
      </c>
      <c r="C1532" s="165"/>
      <c r="D1532" s="165"/>
      <c r="E1532" s="165"/>
      <c r="F1532" s="165" t="s">
        <v>231</v>
      </c>
      <c r="G1532" s="165">
        <v>201807</v>
      </c>
      <c r="H1532" s="284">
        <f>VLOOKUP(A1532,Specifikation!A:E,5,0)/12</f>
        <v>0</v>
      </c>
    </row>
    <row r="1533" spans="1:8">
      <c r="A1533" s="285">
        <v>5010</v>
      </c>
      <c r="B1533" s="165">
        <v>1</v>
      </c>
      <c r="C1533" s="165"/>
      <c r="D1533" s="165"/>
      <c r="E1533" s="165"/>
      <c r="F1533" s="165" t="s">
        <v>231</v>
      </c>
      <c r="G1533" s="165">
        <v>201808</v>
      </c>
      <c r="H1533" s="284">
        <f>VLOOKUP(A1533,Specifikation!A:E,5,0)/12</f>
        <v>0</v>
      </c>
    </row>
    <row r="1534" spans="1:8">
      <c r="A1534" s="285">
        <v>5010</v>
      </c>
      <c r="B1534" s="165">
        <v>1</v>
      </c>
      <c r="C1534" s="165"/>
      <c r="D1534" s="165"/>
      <c r="E1534" s="165"/>
      <c r="F1534" s="165" t="s">
        <v>231</v>
      </c>
      <c r="G1534" s="165">
        <v>201809</v>
      </c>
      <c r="H1534" s="284">
        <f>VLOOKUP(A1534,Specifikation!A:E,5,0)/12</f>
        <v>0</v>
      </c>
    </row>
    <row r="1535" spans="1:8">
      <c r="A1535" s="285">
        <v>5010</v>
      </c>
      <c r="B1535" s="165">
        <v>1</v>
      </c>
      <c r="C1535" s="165"/>
      <c r="D1535" s="165"/>
      <c r="E1535" s="165"/>
      <c r="F1535" s="165" t="s">
        <v>231</v>
      </c>
      <c r="G1535" s="165">
        <v>201810</v>
      </c>
      <c r="H1535" s="284">
        <f>VLOOKUP(A1535,Specifikation!A:E,5,0)/12</f>
        <v>0</v>
      </c>
    </row>
    <row r="1536" spans="1:8">
      <c r="A1536" s="285">
        <v>5010</v>
      </c>
      <c r="B1536" s="165">
        <v>1</v>
      </c>
      <c r="C1536" s="165"/>
      <c r="D1536" s="165"/>
      <c r="E1536" s="165"/>
      <c r="F1536" s="165" t="s">
        <v>231</v>
      </c>
      <c r="G1536" s="165">
        <v>201811</v>
      </c>
      <c r="H1536" s="284">
        <f>VLOOKUP(A1536,Specifikation!A:E,5,0)/12</f>
        <v>0</v>
      </c>
    </row>
    <row r="1537" spans="1:8">
      <c r="A1537" s="285">
        <v>5010</v>
      </c>
      <c r="B1537" s="165">
        <v>1</v>
      </c>
      <c r="C1537" s="165"/>
      <c r="D1537" s="165"/>
      <c r="E1537" s="165"/>
      <c r="F1537" s="165" t="s">
        <v>231</v>
      </c>
      <c r="G1537" s="165">
        <v>201812</v>
      </c>
      <c r="H1537" s="284">
        <f>VLOOKUP(A1537,Specifikation!A:E,5,0)/12</f>
        <v>0</v>
      </c>
    </row>
    <row r="1538" spans="1:8">
      <c r="A1538" s="285">
        <v>5200</v>
      </c>
      <c r="B1538" s="165">
        <v>1</v>
      </c>
      <c r="C1538" s="165"/>
      <c r="D1538" s="165"/>
      <c r="E1538" s="165"/>
      <c r="F1538" s="165" t="s">
        <v>231</v>
      </c>
      <c r="G1538" s="165">
        <v>201801</v>
      </c>
      <c r="H1538" s="284">
        <f>VLOOKUP(A1538,Specifikation!A:E,5,0)/12</f>
        <v>0</v>
      </c>
    </row>
    <row r="1539" spans="1:8">
      <c r="A1539" s="285">
        <v>5200</v>
      </c>
      <c r="B1539" s="165">
        <v>1</v>
      </c>
      <c r="C1539" s="165"/>
      <c r="D1539" s="165"/>
      <c r="E1539" s="165"/>
      <c r="F1539" s="165" t="s">
        <v>231</v>
      </c>
      <c r="G1539" s="165">
        <v>201802</v>
      </c>
      <c r="H1539" s="284">
        <f>VLOOKUP(A1539,Specifikation!A:E,5,0)/12</f>
        <v>0</v>
      </c>
    </row>
    <row r="1540" spans="1:8">
      <c r="A1540" s="285">
        <v>5200</v>
      </c>
      <c r="B1540" s="165">
        <v>1</v>
      </c>
      <c r="C1540" s="165"/>
      <c r="D1540" s="165"/>
      <c r="E1540" s="165"/>
      <c r="F1540" s="165" t="s">
        <v>231</v>
      </c>
      <c r="G1540" s="165">
        <v>201803</v>
      </c>
      <c r="H1540" s="284">
        <f>VLOOKUP(A1540,Specifikation!A:E,5,0)/12</f>
        <v>0</v>
      </c>
    </row>
    <row r="1541" spans="1:8">
      <c r="A1541" s="285">
        <v>5200</v>
      </c>
      <c r="B1541" s="165">
        <v>1</v>
      </c>
      <c r="C1541" s="165"/>
      <c r="D1541" s="165"/>
      <c r="E1541" s="165"/>
      <c r="F1541" s="165" t="s">
        <v>231</v>
      </c>
      <c r="G1541" s="165">
        <v>201804</v>
      </c>
      <c r="H1541" s="284">
        <f>VLOOKUP(A1541,Specifikation!A:E,5,0)/12</f>
        <v>0</v>
      </c>
    </row>
    <row r="1542" spans="1:8">
      <c r="A1542" s="285">
        <v>5200</v>
      </c>
      <c r="B1542" s="165">
        <v>1</v>
      </c>
      <c r="C1542" s="165"/>
      <c r="D1542" s="165"/>
      <c r="E1542" s="165"/>
      <c r="F1542" s="165" t="s">
        <v>231</v>
      </c>
      <c r="G1542" s="165">
        <v>201805</v>
      </c>
      <c r="H1542" s="284">
        <f>VLOOKUP(A1542,Specifikation!A:E,5,0)/12</f>
        <v>0</v>
      </c>
    </row>
    <row r="1543" spans="1:8">
      <c r="A1543" s="285">
        <v>5200</v>
      </c>
      <c r="B1543" s="165">
        <v>1</v>
      </c>
      <c r="C1543" s="165"/>
      <c r="D1543" s="165"/>
      <c r="E1543" s="165"/>
      <c r="F1543" s="165" t="s">
        <v>231</v>
      </c>
      <c r="G1543" s="165">
        <v>201806</v>
      </c>
      <c r="H1543" s="284">
        <f>VLOOKUP(A1543,Specifikation!A:E,5,0)/12</f>
        <v>0</v>
      </c>
    </row>
    <row r="1544" spans="1:8">
      <c r="A1544" s="285">
        <v>5200</v>
      </c>
      <c r="B1544" s="165">
        <v>1</v>
      </c>
      <c r="C1544" s="165"/>
      <c r="D1544" s="165"/>
      <c r="E1544" s="165"/>
      <c r="F1544" s="165" t="s">
        <v>231</v>
      </c>
      <c r="G1544" s="165">
        <v>201807</v>
      </c>
      <c r="H1544" s="284">
        <f>VLOOKUP(A1544,Specifikation!A:E,5,0)/12</f>
        <v>0</v>
      </c>
    </row>
    <row r="1545" spans="1:8">
      <c r="A1545" s="285">
        <v>5200</v>
      </c>
      <c r="B1545" s="165">
        <v>1</v>
      </c>
      <c r="C1545" s="165"/>
      <c r="D1545" s="165"/>
      <c r="E1545" s="165"/>
      <c r="F1545" s="165" t="s">
        <v>231</v>
      </c>
      <c r="G1545" s="165">
        <v>201808</v>
      </c>
      <c r="H1545" s="284">
        <f>VLOOKUP(A1545,Specifikation!A:E,5,0)/12</f>
        <v>0</v>
      </c>
    </row>
    <row r="1546" spans="1:8">
      <c r="A1546" s="285">
        <v>5200</v>
      </c>
      <c r="B1546" s="165">
        <v>1</v>
      </c>
      <c r="C1546" s="165"/>
      <c r="D1546" s="165"/>
      <c r="E1546" s="165"/>
      <c r="F1546" s="165" t="s">
        <v>231</v>
      </c>
      <c r="G1546" s="165">
        <v>201809</v>
      </c>
      <c r="H1546" s="284">
        <f>VLOOKUP(A1546,Specifikation!A:E,5,0)/12</f>
        <v>0</v>
      </c>
    </row>
    <row r="1547" spans="1:8">
      <c r="A1547" s="285">
        <v>5200</v>
      </c>
      <c r="B1547" s="165">
        <v>1</v>
      </c>
      <c r="C1547" s="165"/>
      <c r="D1547" s="165"/>
      <c r="E1547" s="165"/>
      <c r="F1547" s="165" t="s">
        <v>231</v>
      </c>
      <c r="G1547" s="165">
        <v>201810</v>
      </c>
      <c r="H1547" s="284">
        <f>VLOOKUP(A1547,Specifikation!A:E,5,0)/12</f>
        <v>0</v>
      </c>
    </row>
    <row r="1548" spans="1:8">
      <c r="A1548" s="285">
        <v>5200</v>
      </c>
      <c r="B1548" s="165">
        <v>1</v>
      </c>
      <c r="C1548" s="165"/>
      <c r="D1548" s="165"/>
      <c r="E1548" s="165"/>
      <c r="F1548" s="165" t="s">
        <v>231</v>
      </c>
      <c r="G1548" s="165">
        <v>201811</v>
      </c>
      <c r="H1548" s="284">
        <f>VLOOKUP(A1548,Specifikation!A:E,5,0)/12</f>
        <v>0</v>
      </c>
    </row>
    <row r="1549" spans="1:8">
      <c r="A1549" s="285">
        <v>5200</v>
      </c>
      <c r="B1549" s="165">
        <v>1</v>
      </c>
      <c r="C1549" s="165"/>
      <c r="D1549" s="165"/>
      <c r="E1549" s="165"/>
      <c r="F1549" s="165" t="s">
        <v>231</v>
      </c>
      <c r="G1549" s="165">
        <v>201812</v>
      </c>
      <c r="H1549" s="284">
        <f>VLOOKUP(A1549,Specifikation!A:E,5,0)/12</f>
        <v>0</v>
      </c>
    </row>
    <row r="1550" spans="1:8">
      <c r="A1550" s="285">
        <v>5410</v>
      </c>
      <c r="B1550" s="165">
        <v>1</v>
      </c>
      <c r="C1550" s="165"/>
      <c r="D1550" s="165"/>
      <c r="E1550" s="165"/>
      <c r="F1550" s="165" t="s">
        <v>231</v>
      </c>
      <c r="G1550" s="165">
        <v>201801</v>
      </c>
      <c r="H1550" s="284">
        <f>VLOOKUP(A1550,Specifikation!A:E,5,0)/12</f>
        <v>8.3333333333333339E-4</v>
      </c>
    </row>
    <row r="1551" spans="1:8">
      <c r="A1551" s="285">
        <v>5410</v>
      </c>
      <c r="B1551" s="165">
        <v>1</v>
      </c>
      <c r="C1551" s="165"/>
      <c r="D1551" s="165"/>
      <c r="E1551" s="165"/>
      <c r="F1551" s="165" t="s">
        <v>231</v>
      </c>
      <c r="G1551" s="165">
        <v>201802</v>
      </c>
      <c r="H1551" s="284">
        <f>VLOOKUP(A1551,Specifikation!A:E,5,0)/12</f>
        <v>8.3333333333333339E-4</v>
      </c>
    </row>
    <row r="1552" spans="1:8">
      <c r="A1552" s="285">
        <v>5410</v>
      </c>
      <c r="B1552" s="165">
        <v>1</v>
      </c>
      <c r="C1552" s="165"/>
      <c r="D1552" s="165"/>
      <c r="E1552" s="165"/>
      <c r="F1552" s="165" t="s">
        <v>231</v>
      </c>
      <c r="G1552" s="165">
        <v>201803</v>
      </c>
      <c r="H1552" s="284">
        <f>VLOOKUP(A1552,Specifikation!A:E,5,0)/12</f>
        <v>8.3333333333333339E-4</v>
      </c>
    </row>
    <row r="1553" spans="1:8">
      <c r="A1553" s="285">
        <v>5410</v>
      </c>
      <c r="B1553" s="165">
        <v>1</v>
      </c>
      <c r="C1553" s="165"/>
      <c r="D1553" s="165"/>
      <c r="E1553" s="165"/>
      <c r="F1553" s="165" t="s">
        <v>231</v>
      </c>
      <c r="G1553" s="165">
        <v>201804</v>
      </c>
      <c r="H1553" s="284">
        <f>VLOOKUP(A1553,Specifikation!A:E,5,0)/12</f>
        <v>8.3333333333333339E-4</v>
      </c>
    </row>
    <row r="1554" spans="1:8">
      <c r="A1554" s="285">
        <v>5410</v>
      </c>
      <c r="B1554" s="165">
        <v>1</v>
      </c>
      <c r="C1554" s="165"/>
      <c r="D1554" s="165"/>
      <c r="E1554" s="165"/>
      <c r="F1554" s="165" t="s">
        <v>231</v>
      </c>
      <c r="G1554" s="165">
        <v>201805</v>
      </c>
      <c r="H1554" s="284">
        <f>VLOOKUP(A1554,Specifikation!A:E,5,0)/12</f>
        <v>8.3333333333333339E-4</v>
      </c>
    </row>
    <row r="1555" spans="1:8">
      <c r="A1555" s="285">
        <v>5410</v>
      </c>
      <c r="B1555" s="165">
        <v>1</v>
      </c>
      <c r="C1555" s="165"/>
      <c r="D1555" s="165"/>
      <c r="E1555" s="165"/>
      <c r="F1555" s="165" t="s">
        <v>231</v>
      </c>
      <c r="G1555" s="165">
        <v>201806</v>
      </c>
      <c r="H1555" s="284">
        <f>VLOOKUP(A1555,Specifikation!A:E,5,0)/12</f>
        <v>8.3333333333333339E-4</v>
      </c>
    </row>
    <row r="1556" spans="1:8">
      <c r="A1556" s="285">
        <v>5410</v>
      </c>
      <c r="B1556" s="165">
        <v>1</v>
      </c>
      <c r="C1556" s="165"/>
      <c r="D1556" s="165"/>
      <c r="E1556" s="165"/>
      <c r="F1556" s="165" t="s">
        <v>231</v>
      </c>
      <c r="G1556" s="165">
        <v>201807</v>
      </c>
      <c r="H1556" s="284">
        <f>VLOOKUP(A1556,Specifikation!A:E,5,0)/12</f>
        <v>8.3333333333333339E-4</v>
      </c>
    </row>
    <row r="1557" spans="1:8">
      <c r="A1557" s="285">
        <v>5410</v>
      </c>
      <c r="B1557" s="165">
        <v>1</v>
      </c>
      <c r="C1557" s="165"/>
      <c r="D1557" s="165"/>
      <c r="E1557" s="165"/>
      <c r="F1557" s="165" t="s">
        <v>231</v>
      </c>
      <c r="G1557" s="165">
        <v>201808</v>
      </c>
      <c r="H1557" s="284">
        <f>VLOOKUP(A1557,Specifikation!A:E,5,0)/12</f>
        <v>8.3333333333333339E-4</v>
      </c>
    </row>
    <row r="1558" spans="1:8">
      <c r="A1558" s="285">
        <v>5410</v>
      </c>
      <c r="B1558" s="165">
        <v>1</v>
      </c>
      <c r="C1558" s="165"/>
      <c r="D1558" s="165"/>
      <c r="E1558" s="165"/>
      <c r="F1558" s="165" t="s">
        <v>231</v>
      </c>
      <c r="G1558" s="165">
        <v>201809</v>
      </c>
      <c r="H1558" s="284">
        <f>VLOOKUP(A1558,Specifikation!A:E,5,0)/12</f>
        <v>8.3333333333333339E-4</v>
      </c>
    </row>
    <row r="1559" spans="1:8">
      <c r="A1559" s="285">
        <v>5410</v>
      </c>
      <c r="B1559" s="165">
        <v>1</v>
      </c>
      <c r="C1559" s="165"/>
      <c r="D1559" s="165"/>
      <c r="E1559" s="165"/>
      <c r="F1559" s="165" t="s">
        <v>231</v>
      </c>
      <c r="G1559" s="165">
        <v>201810</v>
      </c>
      <c r="H1559" s="284">
        <f>VLOOKUP(A1559,Specifikation!A:E,5,0)/12</f>
        <v>8.3333333333333339E-4</v>
      </c>
    </row>
    <row r="1560" spans="1:8">
      <c r="A1560" s="285">
        <v>5410</v>
      </c>
      <c r="B1560" s="165">
        <v>1</v>
      </c>
      <c r="C1560" s="165"/>
      <c r="D1560" s="165"/>
      <c r="E1560" s="165"/>
      <c r="F1560" s="165" t="s">
        <v>231</v>
      </c>
      <c r="G1560" s="165">
        <v>201811</v>
      </c>
      <c r="H1560" s="284">
        <f>VLOOKUP(A1560,Specifikation!A:E,5,0)/12</f>
        <v>8.3333333333333339E-4</v>
      </c>
    </row>
    <row r="1561" spans="1:8">
      <c r="A1561" s="285">
        <v>5410</v>
      </c>
      <c r="B1561" s="165">
        <v>1</v>
      </c>
      <c r="C1561" s="165"/>
      <c r="D1561" s="165"/>
      <c r="E1561" s="165"/>
      <c r="F1561" s="165" t="s">
        <v>231</v>
      </c>
      <c r="G1561" s="165">
        <v>201812</v>
      </c>
      <c r="H1561" s="284">
        <f>VLOOKUP(A1561,Specifikation!A:E,5,0)/12</f>
        <v>8.3333333333333339E-4</v>
      </c>
    </row>
    <row r="1562" spans="1:8">
      <c r="A1562" s="285">
        <v>5420</v>
      </c>
      <c r="B1562" s="165">
        <v>1</v>
      </c>
      <c r="C1562" s="165"/>
      <c r="D1562" s="165"/>
      <c r="E1562" s="165"/>
      <c r="F1562" s="165" t="s">
        <v>231</v>
      </c>
      <c r="G1562" s="165">
        <v>201801</v>
      </c>
      <c r="H1562" s="284">
        <f>VLOOKUP(A1562,Specifikation!A:E,5,0)/12</f>
        <v>-833.33333333333337</v>
      </c>
    </row>
    <row r="1563" spans="1:8">
      <c r="A1563" s="285">
        <v>5420</v>
      </c>
      <c r="B1563" s="165">
        <v>1</v>
      </c>
      <c r="C1563" s="165"/>
      <c r="D1563" s="165"/>
      <c r="E1563" s="165"/>
      <c r="F1563" s="165" t="s">
        <v>231</v>
      </c>
      <c r="G1563" s="165">
        <v>201802</v>
      </c>
      <c r="H1563" s="284">
        <f>VLOOKUP(A1563,Specifikation!A:E,5,0)/12</f>
        <v>-833.33333333333337</v>
      </c>
    </row>
    <row r="1564" spans="1:8">
      <c r="A1564" s="285">
        <v>5420</v>
      </c>
      <c r="B1564" s="165">
        <v>1</v>
      </c>
      <c r="C1564" s="165"/>
      <c r="D1564" s="165"/>
      <c r="E1564" s="165"/>
      <c r="F1564" s="165" t="s">
        <v>231</v>
      </c>
      <c r="G1564" s="165">
        <v>201803</v>
      </c>
      <c r="H1564" s="284">
        <f>VLOOKUP(A1564,Specifikation!A:E,5,0)/12</f>
        <v>-833.33333333333337</v>
      </c>
    </row>
    <row r="1565" spans="1:8">
      <c r="A1565" s="285">
        <v>5420</v>
      </c>
      <c r="B1565" s="165">
        <v>1</v>
      </c>
      <c r="C1565" s="165"/>
      <c r="D1565" s="165"/>
      <c r="E1565" s="165"/>
      <c r="F1565" s="165" t="s">
        <v>231</v>
      </c>
      <c r="G1565" s="165">
        <v>201804</v>
      </c>
      <c r="H1565" s="284">
        <f>VLOOKUP(A1565,Specifikation!A:E,5,0)/12</f>
        <v>-833.33333333333337</v>
      </c>
    </row>
    <row r="1566" spans="1:8">
      <c r="A1566" s="285">
        <v>5420</v>
      </c>
      <c r="B1566" s="165">
        <v>1</v>
      </c>
      <c r="C1566" s="165"/>
      <c r="D1566" s="165"/>
      <c r="E1566" s="165"/>
      <c r="F1566" s="165" t="s">
        <v>231</v>
      </c>
      <c r="G1566" s="165">
        <v>201805</v>
      </c>
      <c r="H1566" s="284">
        <f>VLOOKUP(A1566,Specifikation!A:E,5,0)/12</f>
        <v>-833.33333333333337</v>
      </c>
    </row>
    <row r="1567" spans="1:8">
      <c r="A1567" s="285">
        <v>5420</v>
      </c>
      <c r="B1567" s="165">
        <v>1</v>
      </c>
      <c r="C1567" s="165"/>
      <c r="D1567" s="165"/>
      <c r="E1567" s="165"/>
      <c r="F1567" s="165" t="s">
        <v>231</v>
      </c>
      <c r="G1567" s="165">
        <v>201806</v>
      </c>
      <c r="H1567" s="284">
        <f>VLOOKUP(A1567,Specifikation!A:E,5,0)/12</f>
        <v>-833.33333333333337</v>
      </c>
    </row>
    <row r="1568" spans="1:8">
      <c r="A1568" s="285">
        <v>5420</v>
      </c>
      <c r="B1568" s="165">
        <v>1</v>
      </c>
      <c r="C1568" s="165"/>
      <c r="D1568" s="165"/>
      <c r="E1568" s="165"/>
      <c r="F1568" s="165" t="s">
        <v>231</v>
      </c>
      <c r="G1568" s="165">
        <v>201807</v>
      </c>
      <c r="H1568" s="284">
        <f>VLOOKUP(A1568,Specifikation!A:E,5,0)/12</f>
        <v>-833.33333333333337</v>
      </c>
    </row>
    <row r="1569" spans="1:8">
      <c r="A1569" s="285">
        <v>5420</v>
      </c>
      <c r="B1569" s="165">
        <v>1</v>
      </c>
      <c r="C1569" s="165"/>
      <c r="D1569" s="165"/>
      <c r="E1569" s="165"/>
      <c r="F1569" s="165" t="s">
        <v>231</v>
      </c>
      <c r="G1569" s="165">
        <v>201808</v>
      </c>
      <c r="H1569" s="284">
        <f>VLOOKUP(A1569,Specifikation!A:E,5,0)/12</f>
        <v>-833.33333333333337</v>
      </c>
    </row>
    <row r="1570" spans="1:8">
      <c r="A1570" s="285">
        <v>5420</v>
      </c>
      <c r="B1570" s="165">
        <v>1</v>
      </c>
      <c r="C1570" s="165"/>
      <c r="D1570" s="165"/>
      <c r="E1570" s="165"/>
      <c r="F1570" s="165" t="s">
        <v>231</v>
      </c>
      <c r="G1570" s="165">
        <v>201809</v>
      </c>
      <c r="H1570" s="284">
        <f>VLOOKUP(A1570,Specifikation!A:E,5,0)/12</f>
        <v>-833.33333333333337</v>
      </c>
    </row>
    <row r="1571" spans="1:8">
      <c r="A1571" s="285">
        <v>5420</v>
      </c>
      <c r="B1571" s="165">
        <v>1</v>
      </c>
      <c r="C1571" s="165"/>
      <c r="D1571" s="165"/>
      <c r="E1571" s="165"/>
      <c r="F1571" s="165" t="s">
        <v>231</v>
      </c>
      <c r="G1571" s="165">
        <v>201810</v>
      </c>
      <c r="H1571" s="284">
        <f>VLOOKUP(A1571,Specifikation!A:E,5,0)/12</f>
        <v>-833.33333333333337</v>
      </c>
    </row>
    <row r="1572" spans="1:8">
      <c r="A1572" s="285">
        <v>5420</v>
      </c>
      <c r="B1572" s="165">
        <v>1</v>
      </c>
      <c r="C1572" s="165"/>
      <c r="D1572" s="165"/>
      <c r="E1572" s="165"/>
      <c r="F1572" s="165" t="s">
        <v>231</v>
      </c>
      <c r="G1572" s="165">
        <v>201811</v>
      </c>
      <c r="H1572" s="284">
        <f>VLOOKUP(A1572,Specifikation!A:E,5,0)/12</f>
        <v>-833.33333333333337</v>
      </c>
    </row>
    <row r="1573" spans="1:8">
      <c r="A1573" s="285">
        <v>5420</v>
      </c>
      <c r="B1573" s="165">
        <v>1</v>
      </c>
      <c r="C1573" s="165"/>
      <c r="D1573" s="165"/>
      <c r="E1573" s="165"/>
      <c r="F1573" s="165" t="s">
        <v>231</v>
      </c>
      <c r="G1573" s="165">
        <v>201812</v>
      </c>
      <c r="H1573" s="284">
        <f>VLOOKUP(A1573,Specifikation!A:E,5,0)/12</f>
        <v>-833.33333333333337</v>
      </c>
    </row>
    <row r="1574" spans="1:8">
      <c r="A1574" s="285">
        <v>5460</v>
      </c>
      <c r="B1574" s="165">
        <v>1</v>
      </c>
      <c r="C1574" s="165"/>
      <c r="D1574" s="165"/>
      <c r="E1574" s="165"/>
      <c r="F1574" s="165" t="s">
        <v>231</v>
      </c>
      <c r="G1574" s="165">
        <v>201801</v>
      </c>
      <c r="H1574" s="284">
        <f>VLOOKUP(A1574,Specifikation!A:E,5,0)/12</f>
        <v>8.3333333333333339E-4</v>
      </c>
    </row>
    <row r="1575" spans="1:8">
      <c r="A1575" s="285">
        <v>5460</v>
      </c>
      <c r="B1575" s="165">
        <v>1</v>
      </c>
      <c r="C1575" s="165"/>
      <c r="D1575" s="165"/>
      <c r="E1575" s="165"/>
      <c r="F1575" s="165" t="s">
        <v>231</v>
      </c>
      <c r="G1575" s="165">
        <v>201802</v>
      </c>
      <c r="H1575" s="284">
        <f>VLOOKUP(A1575,Specifikation!A:E,5,0)/12</f>
        <v>8.3333333333333339E-4</v>
      </c>
    </row>
    <row r="1576" spans="1:8">
      <c r="A1576" s="285">
        <v>5460</v>
      </c>
      <c r="B1576" s="165">
        <v>1</v>
      </c>
      <c r="C1576" s="165"/>
      <c r="D1576" s="165"/>
      <c r="E1576" s="165"/>
      <c r="F1576" s="165" t="s">
        <v>231</v>
      </c>
      <c r="G1576" s="165">
        <v>201803</v>
      </c>
      <c r="H1576" s="284">
        <f>VLOOKUP(A1576,Specifikation!A:E,5,0)/12</f>
        <v>8.3333333333333339E-4</v>
      </c>
    </row>
    <row r="1577" spans="1:8">
      <c r="A1577" s="285">
        <v>5460</v>
      </c>
      <c r="B1577" s="165">
        <v>1</v>
      </c>
      <c r="C1577" s="165"/>
      <c r="D1577" s="165"/>
      <c r="E1577" s="165"/>
      <c r="F1577" s="165" t="s">
        <v>231</v>
      </c>
      <c r="G1577" s="165">
        <v>201804</v>
      </c>
      <c r="H1577" s="284">
        <f>VLOOKUP(A1577,Specifikation!A:E,5,0)/12</f>
        <v>8.3333333333333339E-4</v>
      </c>
    </row>
    <row r="1578" spans="1:8">
      <c r="A1578" s="285">
        <v>5460</v>
      </c>
      <c r="B1578" s="165">
        <v>1</v>
      </c>
      <c r="C1578" s="165"/>
      <c r="D1578" s="165"/>
      <c r="E1578" s="165"/>
      <c r="F1578" s="165" t="s">
        <v>231</v>
      </c>
      <c r="G1578" s="165">
        <v>201805</v>
      </c>
      <c r="H1578" s="284">
        <f>VLOOKUP(A1578,Specifikation!A:E,5,0)/12</f>
        <v>8.3333333333333339E-4</v>
      </c>
    </row>
    <row r="1579" spans="1:8">
      <c r="A1579" s="285">
        <v>5460</v>
      </c>
      <c r="B1579" s="165">
        <v>1</v>
      </c>
      <c r="C1579" s="165"/>
      <c r="D1579" s="165"/>
      <c r="E1579" s="165"/>
      <c r="F1579" s="165" t="s">
        <v>231</v>
      </c>
      <c r="G1579" s="165">
        <v>201806</v>
      </c>
      <c r="H1579" s="284">
        <f>VLOOKUP(A1579,Specifikation!A:E,5,0)/12</f>
        <v>8.3333333333333339E-4</v>
      </c>
    </row>
    <row r="1580" spans="1:8">
      <c r="A1580" s="285">
        <v>5460</v>
      </c>
      <c r="B1580" s="165">
        <v>1</v>
      </c>
      <c r="C1580" s="165"/>
      <c r="D1580" s="165"/>
      <c r="E1580" s="165"/>
      <c r="F1580" s="165" t="s">
        <v>231</v>
      </c>
      <c r="G1580" s="165">
        <v>201807</v>
      </c>
      <c r="H1580" s="284">
        <f>VLOOKUP(A1580,Specifikation!A:E,5,0)/12</f>
        <v>8.3333333333333339E-4</v>
      </c>
    </row>
    <row r="1581" spans="1:8">
      <c r="A1581" s="285">
        <v>5460</v>
      </c>
      <c r="B1581" s="165">
        <v>1</v>
      </c>
      <c r="C1581" s="165"/>
      <c r="D1581" s="165"/>
      <c r="E1581" s="165"/>
      <c r="F1581" s="165" t="s">
        <v>231</v>
      </c>
      <c r="G1581" s="165">
        <v>201808</v>
      </c>
      <c r="H1581" s="284">
        <f>VLOOKUP(A1581,Specifikation!A:E,5,0)/12</f>
        <v>8.3333333333333339E-4</v>
      </c>
    </row>
    <row r="1582" spans="1:8">
      <c r="A1582" s="285">
        <v>5460</v>
      </c>
      <c r="B1582" s="165">
        <v>1</v>
      </c>
      <c r="C1582" s="165"/>
      <c r="D1582" s="165"/>
      <c r="E1582" s="165"/>
      <c r="F1582" s="165" t="s">
        <v>231</v>
      </c>
      <c r="G1582" s="165">
        <v>201809</v>
      </c>
      <c r="H1582" s="284">
        <f>VLOOKUP(A1582,Specifikation!A:E,5,0)/12</f>
        <v>8.3333333333333339E-4</v>
      </c>
    </row>
    <row r="1583" spans="1:8">
      <c r="A1583" s="285">
        <v>5460</v>
      </c>
      <c r="B1583" s="165">
        <v>1</v>
      </c>
      <c r="C1583" s="165"/>
      <c r="D1583" s="165"/>
      <c r="E1583" s="165"/>
      <c r="F1583" s="165" t="s">
        <v>231</v>
      </c>
      <c r="G1583" s="165">
        <v>201810</v>
      </c>
      <c r="H1583" s="284">
        <f>VLOOKUP(A1583,Specifikation!A:E,5,0)/12</f>
        <v>8.3333333333333339E-4</v>
      </c>
    </row>
    <row r="1584" spans="1:8">
      <c r="A1584" s="285">
        <v>5460</v>
      </c>
      <c r="B1584" s="165">
        <v>1</v>
      </c>
      <c r="C1584" s="165"/>
      <c r="D1584" s="165"/>
      <c r="E1584" s="165"/>
      <c r="F1584" s="165" t="s">
        <v>231</v>
      </c>
      <c r="G1584" s="165">
        <v>201811</v>
      </c>
      <c r="H1584" s="284">
        <f>VLOOKUP(A1584,Specifikation!A:E,5,0)/12</f>
        <v>8.3333333333333339E-4</v>
      </c>
    </row>
    <row r="1585" spans="1:8">
      <c r="A1585" s="285">
        <v>5460</v>
      </c>
      <c r="B1585" s="165">
        <v>1</v>
      </c>
      <c r="C1585" s="165"/>
      <c r="D1585" s="165"/>
      <c r="E1585" s="165"/>
      <c r="F1585" s="165" t="s">
        <v>231</v>
      </c>
      <c r="G1585" s="165">
        <v>201812</v>
      </c>
      <c r="H1585" s="284">
        <f>VLOOKUP(A1585,Specifikation!A:E,5,0)/12</f>
        <v>8.3333333333333339E-4</v>
      </c>
    </row>
    <row r="1586" spans="1:8">
      <c r="A1586" s="285">
        <v>5480</v>
      </c>
      <c r="B1586" s="165">
        <v>1</v>
      </c>
      <c r="C1586" s="165"/>
      <c r="D1586" s="165"/>
      <c r="E1586" s="165"/>
      <c r="F1586" s="165" t="s">
        <v>231</v>
      </c>
      <c r="G1586" s="165">
        <v>201801</v>
      </c>
      <c r="H1586" s="284">
        <f>VLOOKUP(A1586,Specifikation!A:E,5,0)/12</f>
        <v>0</v>
      </c>
    </row>
    <row r="1587" spans="1:8">
      <c r="A1587" s="285">
        <v>5480</v>
      </c>
      <c r="B1587" s="165">
        <v>1</v>
      </c>
      <c r="C1587" s="165"/>
      <c r="D1587" s="165"/>
      <c r="E1587" s="165"/>
      <c r="F1587" s="165" t="s">
        <v>231</v>
      </c>
      <c r="G1587" s="165">
        <v>201802</v>
      </c>
      <c r="H1587" s="284">
        <f>VLOOKUP(A1587,Specifikation!A:E,5,0)/12</f>
        <v>0</v>
      </c>
    </row>
    <row r="1588" spans="1:8">
      <c r="A1588" s="285">
        <v>5480</v>
      </c>
      <c r="B1588" s="165">
        <v>1</v>
      </c>
      <c r="C1588" s="165"/>
      <c r="D1588" s="165"/>
      <c r="E1588" s="165"/>
      <c r="F1588" s="165" t="s">
        <v>231</v>
      </c>
      <c r="G1588" s="165">
        <v>201803</v>
      </c>
      <c r="H1588" s="284">
        <f>VLOOKUP(A1588,Specifikation!A:E,5,0)/12</f>
        <v>0</v>
      </c>
    </row>
    <row r="1589" spans="1:8">
      <c r="A1589" s="285">
        <v>5480</v>
      </c>
      <c r="B1589" s="165">
        <v>1</v>
      </c>
      <c r="C1589" s="165"/>
      <c r="D1589" s="165"/>
      <c r="E1589" s="165"/>
      <c r="F1589" s="165" t="s">
        <v>231</v>
      </c>
      <c r="G1589" s="165">
        <v>201804</v>
      </c>
      <c r="H1589" s="284">
        <f>VLOOKUP(A1589,Specifikation!A:E,5,0)/12</f>
        <v>0</v>
      </c>
    </row>
    <row r="1590" spans="1:8">
      <c r="A1590" s="285">
        <v>5480</v>
      </c>
      <c r="B1590" s="165">
        <v>1</v>
      </c>
      <c r="C1590" s="165"/>
      <c r="D1590" s="165"/>
      <c r="E1590" s="165"/>
      <c r="F1590" s="165" t="s">
        <v>231</v>
      </c>
      <c r="G1590" s="165">
        <v>201805</v>
      </c>
      <c r="H1590" s="284">
        <f>VLOOKUP(A1590,Specifikation!A:E,5,0)/12</f>
        <v>0</v>
      </c>
    </row>
    <row r="1591" spans="1:8">
      <c r="A1591" s="285">
        <v>5480</v>
      </c>
      <c r="B1591" s="165">
        <v>1</v>
      </c>
      <c r="C1591" s="165"/>
      <c r="D1591" s="165"/>
      <c r="E1591" s="165"/>
      <c r="F1591" s="165" t="s">
        <v>231</v>
      </c>
      <c r="G1591" s="165">
        <v>201806</v>
      </c>
      <c r="H1591" s="284">
        <f>VLOOKUP(A1591,Specifikation!A:E,5,0)/12</f>
        <v>0</v>
      </c>
    </row>
    <row r="1592" spans="1:8">
      <c r="A1592" s="285">
        <v>5480</v>
      </c>
      <c r="B1592" s="165">
        <v>1</v>
      </c>
      <c r="C1592" s="165"/>
      <c r="D1592" s="165"/>
      <c r="E1592" s="165"/>
      <c r="F1592" s="165" t="s">
        <v>231</v>
      </c>
      <c r="G1592" s="165">
        <v>201807</v>
      </c>
      <c r="H1592" s="284">
        <f>VLOOKUP(A1592,Specifikation!A:E,5,0)/12</f>
        <v>0</v>
      </c>
    </row>
    <row r="1593" spans="1:8">
      <c r="A1593" s="285">
        <v>5480</v>
      </c>
      <c r="B1593" s="165">
        <v>1</v>
      </c>
      <c r="C1593" s="165"/>
      <c r="D1593" s="165"/>
      <c r="E1593" s="165"/>
      <c r="F1593" s="165" t="s">
        <v>231</v>
      </c>
      <c r="G1593" s="165">
        <v>201808</v>
      </c>
      <c r="H1593" s="284">
        <f>VLOOKUP(A1593,Specifikation!A:E,5,0)/12</f>
        <v>0</v>
      </c>
    </row>
    <row r="1594" spans="1:8">
      <c r="A1594" s="285">
        <v>5480</v>
      </c>
      <c r="B1594" s="165">
        <v>1</v>
      </c>
      <c r="C1594" s="165"/>
      <c r="D1594" s="165"/>
      <c r="E1594" s="165"/>
      <c r="F1594" s="165" t="s">
        <v>231</v>
      </c>
      <c r="G1594" s="165">
        <v>201809</v>
      </c>
      <c r="H1594" s="284">
        <f>VLOOKUP(A1594,Specifikation!A:E,5,0)/12</f>
        <v>0</v>
      </c>
    </row>
    <row r="1595" spans="1:8">
      <c r="A1595" s="285">
        <v>5480</v>
      </c>
      <c r="B1595" s="165">
        <v>1</v>
      </c>
      <c r="C1595" s="165"/>
      <c r="D1595" s="165"/>
      <c r="E1595" s="165"/>
      <c r="F1595" s="165" t="s">
        <v>231</v>
      </c>
      <c r="G1595" s="165">
        <v>201810</v>
      </c>
      <c r="H1595" s="284">
        <f>VLOOKUP(A1595,Specifikation!A:E,5,0)/12</f>
        <v>0</v>
      </c>
    </row>
    <row r="1596" spans="1:8">
      <c r="A1596" s="285">
        <v>5480</v>
      </c>
      <c r="B1596" s="165">
        <v>1</v>
      </c>
      <c r="C1596" s="165"/>
      <c r="D1596" s="165"/>
      <c r="E1596" s="165"/>
      <c r="F1596" s="165" t="s">
        <v>231</v>
      </c>
      <c r="G1596" s="165">
        <v>201811</v>
      </c>
      <c r="H1596" s="284">
        <f>VLOOKUP(A1596,Specifikation!A:E,5,0)/12</f>
        <v>0</v>
      </c>
    </row>
    <row r="1597" spans="1:8">
      <c r="A1597" s="285">
        <v>5480</v>
      </c>
      <c r="B1597" s="165">
        <v>1</v>
      </c>
      <c r="C1597" s="165"/>
      <c r="D1597" s="165"/>
      <c r="E1597" s="165"/>
      <c r="F1597" s="165" t="s">
        <v>231</v>
      </c>
      <c r="G1597" s="165">
        <v>201812</v>
      </c>
      <c r="H1597" s="284">
        <f>VLOOKUP(A1597,Specifikation!A:E,5,0)/12</f>
        <v>0</v>
      </c>
    </row>
    <row r="1598" spans="1:8">
      <c r="A1598" s="285">
        <v>5490</v>
      </c>
      <c r="B1598" s="165">
        <v>1</v>
      </c>
      <c r="C1598" s="165"/>
      <c r="D1598" s="165"/>
      <c r="E1598" s="165"/>
      <c r="F1598" s="165" t="s">
        <v>231</v>
      </c>
      <c r="G1598" s="165">
        <v>201801</v>
      </c>
      <c r="H1598" s="284">
        <f>VLOOKUP(A1598,Specifikation!A:E,5,0)/12</f>
        <v>0</v>
      </c>
    </row>
    <row r="1599" spans="1:8">
      <c r="A1599" s="285">
        <v>5490</v>
      </c>
      <c r="B1599" s="165">
        <v>1</v>
      </c>
      <c r="C1599" s="165"/>
      <c r="D1599" s="165"/>
      <c r="E1599" s="165"/>
      <c r="F1599" s="165" t="s">
        <v>231</v>
      </c>
      <c r="G1599" s="165">
        <v>201802</v>
      </c>
      <c r="H1599" s="284">
        <f>VLOOKUP(A1599,Specifikation!A:E,5,0)/12</f>
        <v>0</v>
      </c>
    </row>
    <row r="1600" spans="1:8">
      <c r="A1600" s="285">
        <v>5490</v>
      </c>
      <c r="B1600" s="165">
        <v>1</v>
      </c>
      <c r="C1600" s="165"/>
      <c r="D1600" s="165"/>
      <c r="E1600" s="165"/>
      <c r="F1600" s="165" t="s">
        <v>231</v>
      </c>
      <c r="G1600" s="165">
        <v>201803</v>
      </c>
      <c r="H1600" s="284">
        <f>VLOOKUP(A1600,Specifikation!A:E,5,0)/12</f>
        <v>0</v>
      </c>
    </row>
    <row r="1601" spans="1:8">
      <c r="A1601" s="285">
        <v>5490</v>
      </c>
      <c r="B1601" s="165">
        <v>1</v>
      </c>
      <c r="C1601" s="165"/>
      <c r="D1601" s="165"/>
      <c r="E1601" s="165"/>
      <c r="F1601" s="165" t="s">
        <v>231</v>
      </c>
      <c r="G1601" s="165">
        <v>201804</v>
      </c>
      <c r="H1601" s="284">
        <f>VLOOKUP(A1601,Specifikation!A:E,5,0)/12</f>
        <v>0</v>
      </c>
    </row>
    <row r="1602" spans="1:8">
      <c r="A1602" s="285">
        <v>5490</v>
      </c>
      <c r="B1602" s="165">
        <v>1</v>
      </c>
      <c r="C1602" s="165"/>
      <c r="D1602" s="165"/>
      <c r="E1602" s="165"/>
      <c r="F1602" s="165" t="s">
        <v>231</v>
      </c>
      <c r="G1602" s="165">
        <v>201805</v>
      </c>
      <c r="H1602" s="284">
        <f>VLOOKUP(A1602,Specifikation!A:E,5,0)/12</f>
        <v>0</v>
      </c>
    </row>
    <row r="1603" spans="1:8">
      <c r="A1603" s="285">
        <v>5490</v>
      </c>
      <c r="B1603" s="165">
        <v>1</v>
      </c>
      <c r="C1603" s="165"/>
      <c r="D1603" s="165"/>
      <c r="E1603" s="165"/>
      <c r="F1603" s="165" t="s">
        <v>231</v>
      </c>
      <c r="G1603" s="165">
        <v>201806</v>
      </c>
      <c r="H1603" s="284">
        <f>VLOOKUP(A1603,Specifikation!A:E,5,0)/12</f>
        <v>0</v>
      </c>
    </row>
    <row r="1604" spans="1:8">
      <c r="A1604" s="285">
        <v>5490</v>
      </c>
      <c r="B1604" s="165">
        <v>1</v>
      </c>
      <c r="C1604" s="165"/>
      <c r="D1604" s="165"/>
      <c r="E1604" s="165"/>
      <c r="F1604" s="165" t="s">
        <v>231</v>
      </c>
      <c r="G1604" s="165">
        <v>201807</v>
      </c>
      <c r="H1604" s="284">
        <f>VLOOKUP(A1604,Specifikation!A:E,5,0)/12</f>
        <v>0</v>
      </c>
    </row>
    <row r="1605" spans="1:8">
      <c r="A1605" s="285">
        <v>5490</v>
      </c>
      <c r="B1605" s="165">
        <v>1</v>
      </c>
      <c r="C1605" s="165"/>
      <c r="D1605" s="165"/>
      <c r="E1605" s="165"/>
      <c r="F1605" s="165" t="s">
        <v>231</v>
      </c>
      <c r="G1605" s="165">
        <v>201808</v>
      </c>
      <c r="H1605" s="284">
        <f>VLOOKUP(A1605,Specifikation!A:E,5,0)/12</f>
        <v>0</v>
      </c>
    </row>
    <row r="1606" spans="1:8">
      <c r="A1606" s="285">
        <v>5490</v>
      </c>
      <c r="B1606" s="165">
        <v>1</v>
      </c>
      <c r="C1606" s="165"/>
      <c r="D1606" s="165"/>
      <c r="E1606" s="165"/>
      <c r="F1606" s="165" t="s">
        <v>231</v>
      </c>
      <c r="G1606" s="165">
        <v>201809</v>
      </c>
      <c r="H1606" s="284">
        <f>VLOOKUP(A1606,Specifikation!A:E,5,0)/12</f>
        <v>0</v>
      </c>
    </row>
    <row r="1607" spans="1:8">
      <c r="A1607" s="285">
        <v>5490</v>
      </c>
      <c r="B1607" s="165">
        <v>1</v>
      </c>
      <c r="C1607" s="165"/>
      <c r="D1607" s="165"/>
      <c r="E1607" s="165"/>
      <c r="F1607" s="165" t="s">
        <v>231</v>
      </c>
      <c r="G1607" s="165">
        <v>201810</v>
      </c>
      <c r="H1607" s="284">
        <f>VLOOKUP(A1607,Specifikation!A:E,5,0)/12</f>
        <v>0</v>
      </c>
    </row>
    <row r="1608" spans="1:8">
      <c r="A1608" s="285">
        <v>5490</v>
      </c>
      <c r="B1608" s="165">
        <v>1</v>
      </c>
      <c r="C1608" s="165"/>
      <c r="D1608" s="165"/>
      <c r="E1608" s="165"/>
      <c r="F1608" s="165" t="s">
        <v>231</v>
      </c>
      <c r="G1608" s="165">
        <v>201811</v>
      </c>
      <c r="H1608" s="284">
        <f>VLOOKUP(A1608,Specifikation!A:E,5,0)/12</f>
        <v>0</v>
      </c>
    </row>
    <row r="1609" spans="1:8">
      <c r="A1609" s="285">
        <v>5490</v>
      </c>
      <c r="B1609" s="165">
        <v>1</v>
      </c>
      <c r="C1609" s="165"/>
      <c r="D1609" s="165"/>
      <c r="E1609" s="165"/>
      <c r="F1609" s="165" t="s">
        <v>231</v>
      </c>
      <c r="G1609" s="165">
        <v>201812</v>
      </c>
      <c r="H1609" s="284">
        <f>VLOOKUP(A1609,Specifikation!A:E,5,0)/12</f>
        <v>0</v>
      </c>
    </row>
    <row r="1610" spans="1:8">
      <c r="A1610" s="285">
        <v>5500</v>
      </c>
      <c r="B1610" s="165">
        <v>1</v>
      </c>
      <c r="C1610" s="165"/>
      <c r="D1610" s="165"/>
      <c r="E1610" s="165"/>
      <c r="F1610" s="165" t="s">
        <v>231</v>
      </c>
      <c r="G1610" s="165">
        <v>201801</v>
      </c>
      <c r="H1610" s="284">
        <f>VLOOKUP(A1610,Specifikation!A:E,5,0)/12</f>
        <v>0</v>
      </c>
    </row>
    <row r="1611" spans="1:8">
      <c r="A1611" s="285">
        <v>5500</v>
      </c>
      <c r="B1611" s="165">
        <v>1</v>
      </c>
      <c r="C1611" s="165"/>
      <c r="D1611" s="165"/>
      <c r="E1611" s="165"/>
      <c r="F1611" s="165" t="s">
        <v>231</v>
      </c>
      <c r="G1611" s="165">
        <v>201802</v>
      </c>
      <c r="H1611" s="284">
        <f>VLOOKUP(A1611,Specifikation!A:E,5,0)/12</f>
        <v>0</v>
      </c>
    </row>
    <row r="1612" spans="1:8">
      <c r="A1612" s="285">
        <v>5500</v>
      </c>
      <c r="B1612" s="165">
        <v>1</v>
      </c>
      <c r="C1612" s="165"/>
      <c r="D1612" s="165"/>
      <c r="E1612" s="165"/>
      <c r="F1612" s="165" t="s">
        <v>231</v>
      </c>
      <c r="G1612" s="165">
        <v>201803</v>
      </c>
      <c r="H1612" s="284">
        <f>VLOOKUP(A1612,Specifikation!A:E,5,0)/12</f>
        <v>0</v>
      </c>
    </row>
    <row r="1613" spans="1:8">
      <c r="A1613" s="285">
        <v>5500</v>
      </c>
      <c r="B1613" s="165">
        <v>1</v>
      </c>
      <c r="C1613" s="165"/>
      <c r="D1613" s="165"/>
      <c r="E1613" s="165"/>
      <c r="F1613" s="165" t="s">
        <v>231</v>
      </c>
      <c r="G1613" s="165">
        <v>201804</v>
      </c>
      <c r="H1613" s="284">
        <f>VLOOKUP(A1613,Specifikation!A:E,5,0)/12</f>
        <v>0</v>
      </c>
    </row>
    <row r="1614" spans="1:8">
      <c r="A1614" s="285">
        <v>5500</v>
      </c>
      <c r="B1614" s="165">
        <v>1</v>
      </c>
      <c r="C1614" s="165"/>
      <c r="D1614" s="165"/>
      <c r="E1614" s="165"/>
      <c r="F1614" s="165" t="s">
        <v>231</v>
      </c>
      <c r="G1614" s="165">
        <v>201805</v>
      </c>
      <c r="H1614" s="284">
        <f>VLOOKUP(A1614,Specifikation!A:E,5,0)/12</f>
        <v>0</v>
      </c>
    </row>
    <row r="1615" spans="1:8">
      <c r="A1615" s="285">
        <v>5500</v>
      </c>
      <c r="B1615" s="165">
        <v>1</v>
      </c>
      <c r="C1615" s="165"/>
      <c r="D1615" s="165"/>
      <c r="E1615" s="165"/>
      <c r="F1615" s="165" t="s">
        <v>231</v>
      </c>
      <c r="G1615" s="165">
        <v>201806</v>
      </c>
      <c r="H1615" s="284">
        <f>VLOOKUP(A1615,Specifikation!A:E,5,0)/12</f>
        <v>0</v>
      </c>
    </row>
    <row r="1616" spans="1:8">
      <c r="A1616" s="285">
        <v>5500</v>
      </c>
      <c r="B1616" s="165">
        <v>1</v>
      </c>
      <c r="C1616" s="165"/>
      <c r="D1616" s="165"/>
      <c r="E1616" s="165"/>
      <c r="F1616" s="165" t="s">
        <v>231</v>
      </c>
      <c r="G1616" s="165">
        <v>201807</v>
      </c>
      <c r="H1616" s="284">
        <f>VLOOKUP(A1616,Specifikation!A:E,5,0)/12</f>
        <v>0</v>
      </c>
    </row>
    <row r="1617" spans="1:8">
      <c r="A1617" s="285">
        <v>5500</v>
      </c>
      <c r="B1617" s="165">
        <v>1</v>
      </c>
      <c r="C1617" s="165"/>
      <c r="D1617" s="165"/>
      <c r="E1617" s="165"/>
      <c r="F1617" s="165" t="s">
        <v>231</v>
      </c>
      <c r="G1617" s="165">
        <v>201808</v>
      </c>
      <c r="H1617" s="284">
        <f>VLOOKUP(A1617,Specifikation!A:E,5,0)/12</f>
        <v>0</v>
      </c>
    </row>
    <row r="1618" spans="1:8">
      <c r="A1618" s="285">
        <v>5500</v>
      </c>
      <c r="B1618" s="165">
        <v>1</v>
      </c>
      <c r="C1618" s="165"/>
      <c r="D1618" s="165"/>
      <c r="E1618" s="165"/>
      <c r="F1618" s="165" t="s">
        <v>231</v>
      </c>
      <c r="G1618" s="165">
        <v>201809</v>
      </c>
      <c r="H1618" s="284">
        <f>VLOOKUP(A1618,Specifikation!A:E,5,0)/12</f>
        <v>0</v>
      </c>
    </row>
    <row r="1619" spans="1:8">
      <c r="A1619" s="285">
        <v>5500</v>
      </c>
      <c r="B1619" s="165">
        <v>1</v>
      </c>
      <c r="C1619" s="165"/>
      <c r="D1619" s="165"/>
      <c r="E1619" s="165"/>
      <c r="F1619" s="165" t="s">
        <v>231</v>
      </c>
      <c r="G1619" s="165">
        <v>201810</v>
      </c>
      <c r="H1619" s="284">
        <f>VLOOKUP(A1619,Specifikation!A:E,5,0)/12</f>
        <v>0</v>
      </c>
    </row>
    <row r="1620" spans="1:8">
      <c r="A1620" s="285">
        <v>5500</v>
      </c>
      <c r="B1620" s="165">
        <v>1</v>
      </c>
      <c r="C1620" s="165"/>
      <c r="D1620" s="165"/>
      <c r="E1620" s="165"/>
      <c r="F1620" s="165" t="s">
        <v>231</v>
      </c>
      <c r="G1620" s="165">
        <v>201811</v>
      </c>
      <c r="H1620" s="284">
        <f>VLOOKUP(A1620,Specifikation!A:E,5,0)/12</f>
        <v>0</v>
      </c>
    </row>
    <row r="1621" spans="1:8">
      <c r="A1621" s="285">
        <v>5500</v>
      </c>
      <c r="B1621" s="165">
        <v>1</v>
      </c>
      <c r="C1621" s="165"/>
      <c r="D1621" s="165"/>
      <c r="E1621" s="165"/>
      <c r="F1621" s="165" t="s">
        <v>231</v>
      </c>
      <c r="G1621" s="165">
        <v>201812</v>
      </c>
      <c r="H1621" s="284">
        <f>VLOOKUP(A1621,Specifikation!A:E,5,0)/12</f>
        <v>0</v>
      </c>
    </row>
    <row r="1622" spans="1:8">
      <c r="A1622" s="285">
        <v>5602</v>
      </c>
      <c r="B1622" s="165">
        <v>1</v>
      </c>
      <c r="C1622" s="165"/>
      <c r="D1622" s="165"/>
      <c r="E1622" s="165"/>
      <c r="F1622" s="165" t="s">
        <v>231</v>
      </c>
      <c r="G1622" s="165">
        <v>201801</v>
      </c>
      <c r="H1622" s="284">
        <f>VLOOKUP(A1622,Specifikation!A:E,5,0)/12</f>
        <v>0</v>
      </c>
    </row>
    <row r="1623" spans="1:8">
      <c r="A1623" s="285">
        <v>5602</v>
      </c>
      <c r="B1623" s="165">
        <v>1</v>
      </c>
      <c r="C1623" s="165"/>
      <c r="D1623" s="165"/>
      <c r="E1623" s="165"/>
      <c r="F1623" s="165" t="s">
        <v>231</v>
      </c>
      <c r="G1623" s="165">
        <v>201802</v>
      </c>
      <c r="H1623" s="284">
        <f>VLOOKUP(A1623,Specifikation!A:E,5,0)/12</f>
        <v>0</v>
      </c>
    </row>
    <row r="1624" spans="1:8">
      <c r="A1624" s="285">
        <v>5602</v>
      </c>
      <c r="B1624" s="165">
        <v>1</v>
      </c>
      <c r="C1624" s="165"/>
      <c r="D1624" s="165"/>
      <c r="E1624" s="165"/>
      <c r="F1624" s="165" t="s">
        <v>231</v>
      </c>
      <c r="G1624" s="165">
        <v>201803</v>
      </c>
      <c r="H1624" s="284">
        <f>VLOOKUP(A1624,Specifikation!A:E,5,0)/12</f>
        <v>0</v>
      </c>
    </row>
    <row r="1625" spans="1:8">
      <c r="A1625" s="285">
        <v>5602</v>
      </c>
      <c r="B1625" s="165">
        <v>1</v>
      </c>
      <c r="C1625" s="165"/>
      <c r="D1625" s="165"/>
      <c r="E1625" s="165"/>
      <c r="F1625" s="165" t="s">
        <v>231</v>
      </c>
      <c r="G1625" s="165">
        <v>201804</v>
      </c>
      <c r="H1625" s="284">
        <f>VLOOKUP(A1625,Specifikation!A:E,5,0)/12</f>
        <v>0</v>
      </c>
    </row>
    <row r="1626" spans="1:8">
      <c r="A1626" s="285">
        <v>5602</v>
      </c>
      <c r="B1626" s="165">
        <v>1</v>
      </c>
      <c r="C1626" s="165"/>
      <c r="D1626" s="165"/>
      <c r="E1626" s="165"/>
      <c r="F1626" s="165" t="s">
        <v>231</v>
      </c>
      <c r="G1626" s="165">
        <v>201805</v>
      </c>
      <c r="H1626" s="284">
        <f>VLOOKUP(A1626,Specifikation!A:E,5,0)/12</f>
        <v>0</v>
      </c>
    </row>
    <row r="1627" spans="1:8">
      <c r="A1627" s="285">
        <v>5602</v>
      </c>
      <c r="B1627" s="165">
        <v>1</v>
      </c>
      <c r="C1627" s="165"/>
      <c r="D1627" s="165"/>
      <c r="E1627" s="165"/>
      <c r="F1627" s="165" t="s">
        <v>231</v>
      </c>
      <c r="G1627" s="165">
        <v>201806</v>
      </c>
      <c r="H1627" s="284">
        <f>VLOOKUP(A1627,Specifikation!A:E,5,0)/12</f>
        <v>0</v>
      </c>
    </row>
    <row r="1628" spans="1:8">
      <c r="A1628" s="285">
        <v>5602</v>
      </c>
      <c r="B1628" s="165">
        <v>1</v>
      </c>
      <c r="C1628" s="165"/>
      <c r="D1628" s="165"/>
      <c r="E1628" s="165"/>
      <c r="F1628" s="165" t="s">
        <v>231</v>
      </c>
      <c r="G1628" s="165">
        <v>201807</v>
      </c>
      <c r="H1628" s="284">
        <f>VLOOKUP(A1628,Specifikation!A:E,5,0)/12</f>
        <v>0</v>
      </c>
    </row>
    <row r="1629" spans="1:8">
      <c r="A1629" s="285">
        <v>5602</v>
      </c>
      <c r="B1629" s="165">
        <v>1</v>
      </c>
      <c r="C1629" s="165"/>
      <c r="D1629" s="165"/>
      <c r="E1629" s="165"/>
      <c r="F1629" s="165" t="s">
        <v>231</v>
      </c>
      <c r="G1629" s="165">
        <v>201808</v>
      </c>
      <c r="H1629" s="284">
        <f>VLOOKUP(A1629,Specifikation!A:E,5,0)/12</f>
        <v>0</v>
      </c>
    </row>
    <row r="1630" spans="1:8">
      <c r="A1630" s="285">
        <v>5602</v>
      </c>
      <c r="B1630" s="165">
        <v>1</v>
      </c>
      <c r="C1630" s="165"/>
      <c r="D1630" s="165"/>
      <c r="E1630" s="165"/>
      <c r="F1630" s="165" t="s">
        <v>231</v>
      </c>
      <c r="G1630" s="165">
        <v>201809</v>
      </c>
      <c r="H1630" s="284">
        <f>VLOOKUP(A1630,Specifikation!A:E,5,0)/12</f>
        <v>0</v>
      </c>
    </row>
    <row r="1631" spans="1:8">
      <c r="A1631" s="285">
        <v>5602</v>
      </c>
      <c r="B1631" s="165">
        <v>1</v>
      </c>
      <c r="C1631" s="165"/>
      <c r="D1631" s="165"/>
      <c r="E1631" s="165"/>
      <c r="F1631" s="165" t="s">
        <v>231</v>
      </c>
      <c r="G1631" s="165">
        <v>201810</v>
      </c>
      <c r="H1631" s="284">
        <f>VLOOKUP(A1631,Specifikation!A:E,5,0)/12</f>
        <v>0</v>
      </c>
    </row>
    <row r="1632" spans="1:8">
      <c r="A1632" s="285">
        <v>5602</v>
      </c>
      <c r="B1632" s="165">
        <v>1</v>
      </c>
      <c r="C1632" s="165"/>
      <c r="D1632" s="165"/>
      <c r="E1632" s="165"/>
      <c r="F1632" s="165" t="s">
        <v>231</v>
      </c>
      <c r="G1632" s="165">
        <v>201811</v>
      </c>
      <c r="H1632" s="284">
        <f>VLOOKUP(A1632,Specifikation!A:E,5,0)/12</f>
        <v>0</v>
      </c>
    </row>
    <row r="1633" spans="1:8">
      <c r="A1633" s="285">
        <v>5602</v>
      </c>
      <c r="B1633" s="165">
        <v>1</v>
      </c>
      <c r="C1633" s="165"/>
      <c r="D1633" s="165"/>
      <c r="E1633" s="165"/>
      <c r="F1633" s="165" t="s">
        <v>231</v>
      </c>
      <c r="G1633" s="165">
        <v>201812</v>
      </c>
      <c r="H1633" s="284">
        <f>VLOOKUP(A1633,Specifikation!A:E,5,0)/12</f>
        <v>0</v>
      </c>
    </row>
    <row r="1634" spans="1:8">
      <c r="A1634" s="285">
        <v>5810</v>
      </c>
      <c r="B1634" s="165">
        <v>1</v>
      </c>
      <c r="C1634" s="165"/>
      <c r="D1634" s="165"/>
      <c r="E1634" s="165"/>
      <c r="F1634" s="165" t="s">
        <v>231</v>
      </c>
      <c r="G1634" s="165">
        <v>201801</v>
      </c>
      <c r="H1634" s="284">
        <f>VLOOKUP(A1634,Specifikation!A:E,5,0)/12</f>
        <v>0</v>
      </c>
    </row>
    <row r="1635" spans="1:8">
      <c r="A1635" s="285">
        <v>5810</v>
      </c>
      <c r="B1635" s="165">
        <v>1</v>
      </c>
      <c r="C1635" s="165"/>
      <c r="D1635" s="165"/>
      <c r="E1635" s="165"/>
      <c r="F1635" s="165" t="s">
        <v>231</v>
      </c>
      <c r="G1635" s="165">
        <v>201802</v>
      </c>
      <c r="H1635" s="284">
        <f>VLOOKUP(A1635,Specifikation!A:E,5,0)/12</f>
        <v>0</v>
      </c>
    </row>
    <row r="1636" spans="1:8">
      <c r="A1636" s="285">
        <v>5810</v>
      </c>
      <c r="B1636" s="165">
        <v>1</v>
      </c>
      <c r="C1636" s="165"/>
      <c r="D1636" s="165"/>
      <c r="E1636" s="165"/>
      <c r="F1636" s="165" t="s">
        <v>231</v>
      </c>
      <c r="G1636" s="165">
        <v>201803</v>
      </c>
      <c r="H1636" s="284">
        <f>VLOOKUP(A1636,Specifikation!A:E,5,0)/12</f>
        <v>0</v>
      </c>
    </row>
    <row r="1637" spans="1:8">
      <c r="A1637" s="285">
        <v>5810</v>
      </c>
      <c r="B1637" s="165">
        <v>1</v>
      </c>
      <c r="C1637" s="165"/>
      <c r="D1637" s="165"/>
      <c r="E1637" s="165"/>
      <c r="F1637" s="165" t="s">
        <v>231</v>
      </c>
      <c r="G1637" s="165">
        <v>201804</v>
      </c>
      <c r="H1637" s="284">
        <f>VLOOKUP(A1637,Specifikation!A:E,5,0)/12</f>
        <v>0</v>
      </c>
    </row>
    <row r="1638" spans="1:8">
      <c r="A1638" s="285">
        <v>5810</v>
      </c>
      <c r="B1638" s="165">
        <v>1</v>
      </c>
      <c r="C1638" s="165"/>
      <c r="D1638" s="165"/>
      <c r="E1638" s="165"/>
      <c r="F1638" s="165" t="s">
        <v>231</v>
      </c>
      <c r="G1638" s="165">
        <v>201805</v>
      </c>
      <c r="H1638" s="284">
        <f>VLOOKUP(A1638,Specifikation!A:E,5,0)/12</f>
        <v>0</v>
      </c>
    </row>
    <row r="1639" spans="1:8">
      <c r="A1639" s="285">
        <v>5810</v>
      </c>
      <c r="B1639" s="165">
        <v>1</v>
      </c>
      <c r="C1639" s="165"/>
      <c r="D1639" s="165"/>
      <c r="E1639" s="165"/>
      <c r="F1639" s="165" t="s">
        <v>231</v>
      </c>
      <c r="G1639" s="165">
        <v>201806</v>
      </c>
      <c r="H1639" s="284">
        <f>VLOOKUP(A1639,Specifikation!A:E,5,0)/12</f>
        <v>0</v>
      </c>
    </row>
    <row r="1640" spans="1:8">
      <c r="A1640" s="285">
        <v>5810</v>
      </c>
      <c r="B1640" s="165">
        <v>1</v>
      </c>
      <c r="C1640" s="165"/>
      <c r="D1640" s="165"/>
      <c r="E1640" s="165"/>
      <c r="F1640" s="165" t="s">
        <v>231</v>
      </c>
      <c r="G1640" s="165">
        <v>201807</v>
      </c>
      <c r="H1640" s="284">
        <f>VLOOKUP(A1640,Specifikation!A:E,5,0)/12</f>
        <v>0</v>
      </c>
    </row>
    <row r="1641" spans="1:8">
      <c r="A1641" s="285">
        <v>5810</v>
      </c>
      <c r="B1641" s="165">
        <v>1</v>
      </c>
      <c r="C1641" s="165"/>
      <c r="D1641" s="165"/>
      <c r="E1641" s="165"/>
      <c r="F1641" s="165" t="s">
        <v>231</v>
      </c>
      <c r="G1641" s="165">
        <v>201808</v>
      </c>
      <c r="H1641" s="284">
        <f>VLOOKUP(A1641,Specifikation!A:E,5,0)/12</f>
        <v>0</v>
      </c>
    </row>
    <row r="1642" spans="1:8">
      <c r="A1642" s="285">
        <v>5810</v>
      </c>
      <c r="B1642" s="165">
        <v>1</v>
      </c>
      <c r="C1642" s="165"/>
      <c r="D1642" s="165"/>
      <c r="E1642" s="165"/>
      <c r="F1642" s="165" t="s">
        <v>231</v>
      </c>
      <c r="G1642" s="165">
        <v>201809</v>
      </c>
      <c r="H1642" s="284">
        <f>VLOOKUP(A1642,Specifikation!A:E,5,0)/12</f>
        <v>0</v>
      </c>
    </row>
    <row r="1643" spans="1:8">
      <c r="A1643" s="285">
        <v>5810</v>
      </c>
      <c r="B1643" s="165">
        <v>1</v>
      </c>
      <c r="C1643" s="165"/>
      <c r="D1643" s="165"/>
      <c r="E1643" s="165"/>
      <c r="F1643" s="165" t="s">
        <v>231</v>
      </c>
      <c r="G1643" s="165">
        <v>201810</v>
      </c>
      <c r="H1643" s="284">
        <f>VLOOKUP(A1643,Specifikation!A:E,5,0)/12</f>
        <v>0</v>
      </c>
    </row>
    <row r="1644" spans="1:8">
      <c r="A1644" s="285">
        <v>5810</v>
      </c>
      <c r="B1644" s="165">
        <v>1</v>
      </c>
      <c r="C1644" s="165"/>
      <c r="D1644" s="165"/>
      <c r="E1644" s="165"/>
      <c r="F1644" s="165" t="s">
        <v>231</v>
      </c>
      <c r="G1644" s="165">
        <v>201811</v>
      </c>
      <c r="H1644" s="284">
        <f>VLOOKUP(A1644,Specifikation!A:E,5,0)/12</f>
        <v>0</v>
      </c>
    </row>
    <row r="1645" spans="1:8">
      <c r="A1645" s="285">
        <v>5810</v>
      </c>
      <c r="B1645" s="165">
        <v>1</v>
      </c>
      <c r="C1645" s="165"/>
      <c r="D1645" s="165"/>
      <c r="E1645" s="165"/>
      <c r="F1645" s="165" t="s">
        <v>231</v>
      </c>
      <c r="G1645" s="165">
        <v>201812</v>
      </c>
      <c r="H1645" s="284">
        <f>VLOOKUP(A1645,Specifikation!A:E,5,0)/12</f>
        <v>0</v>
      </c>
    </row>
    <row r="1646" spans="1:8">
      <c r="A1646" s="285">
        <v>6061</v>
      </c>
      <c r="B1646" s="165">
        <v>1</v>
      </c>
      <c r="C1646" s="165"/>
      <c r="D1646" s="165"/>
      <c r="E1646" s="165"/>
      <c r="F1646" s="165" t="s">
        <v>231</v>
      </c>
      <c r="G1646" s="165">
        <v>201801</v>
      </c>
      <c r="H1646" s="284">
        <f>VLOOKUP(A1646,Specifikation!A:E,5,0)/12</f>
        <v>-166.66666666666666</v>
      </c>
    </row>
    <row r="1647" spans="1:8">
      <c r="A1647" s="285">
        <v>6061</v>
      </c>
      <c r="B1647" s="165">
        <v>1</v>
      </c>
      <c r="C1647" s="165"/>
      <c r="D1647" s="165"/>
      <c r="E1647" s="165"/>
      <c r="F1647" s="165" t="s">
        <v>231</v>
      </c>
      <c r="G1647" s="165">
        <v>201802</v>
      </c>
      <c r="H1647" s="284">
        <f>VLOOKUP(A1647,Specifikation!A:E,5,0)/12</f>
        <v>-166.66666666666666</v>
      </c>
    </row>
    <row r="1648" spans="1:8">
      <c r="A1648" s="285">
        <v>6061</v>
      </c>
      <c r="B1648" s="165">
        <v>1</v>
      </c>
      <c r="C1648" s="165"/>
      <c r="D1648" s="165"/>
      <c r="E1648" s="165"/>
      <c r="F1648" s="165" t="s">
        <v>231</v>
      </c>
      <c r="G1648" s="165">
        <v>201803</v>
      </c>
      <c r="H1648" s="284">
        <f>VLOOKUP(A1648,Specifikation!A:E,5,0)/12</f>
        <v>-166.66666666666666</v>
      </c>
    </row>
    <row r="1649" spans="1:8">
      <c r="A1649" s="285">
        <v>6061</v>
      </c>
      <c r="B1649" s="165">
        <v>1</v>
      </c>
      <c r="C1649" s="165"/>
      <c r="D1649" s="165"/>
      <c r="E1649" s="165"/>
      <c r="F1649" s="165" t="s">
        <v>231</v>
      </c>
      <c r="G1649" s="165">
        <v>201804</v>
      </c>
      <c r="H1649" s="284">
        <f>VLOOKUP(A1649,Specifikation!A:E,5,0)/12</f>
        <v>-166.66666666666666</v>
      </c>
    </row>
    <row r="1650" spans="1:8">
      <c r="A1650" s="285">
        <v>6061</v>
      </c>
      <c r="B1650" s="165">
        <v>1</v>
      </c>
      <c r="C1650" s="165"/>
      <c r="D1650" s="165"/>
      <c r="E1650" s="165"/>
      <c r="F1650" s="165" t="s">
        <v>231</v>
      </c>
      <c r="G1650" s="165">
        <v>201805</v>
      </c>
      <c r="H1650" s="284">
        <f>VLOOKUP(A1650,Specifikation!A:E,5,0)/12</f>
        <v>-166.66666666666666</v>
      </c>
    </row>
    <row r="1651" spans="1:8">
      <c r="A1651" s="285">
        <v>6061</v>
      </c>
      <c r="B1651" s="165">
        <v>1</v>
      </c>
      <c r="C1651" s="165"/>
      <c r="D1651" s="165"/>
      <c r="E1651" s="165"/>
      <c r="F1651" s="165" t="s">
        <v>231</v>
      </c>
      <c r="G1651" s="165">
        <v>201806</v>
      </c>
      <c r="H1651" s="284">
        <f>VLOOKUP(A1651,Specifikation!A:E,5,0)/12</f>
        <v>-166.66666666666666</v>
      </c>
    </row>
    <row r="1652" spans="1:8">
      <c r="A1652" s="285">
        <v>6061</v>
      </c>
      <c r="B1652" s="165">
        <v>1</v>
      </c>
      <c r="C1652" s="165"/>
      <c r="D1652" s="165"/>
      <c r="E1652" s="165"/>
      <c r="F1652" s="165" t="s">
        <v>231</v>
      </c>
      <c r="G1652" s="165">
        <v>201807</v>
      </c>
      <c r="H1652" s="284">
        <f>VLOOKUP(A1652,Specifikation!A:E,5,0)/12</f>
        <v>-166.66666666666666</v>
      </c>
    </row>
    <row r="1653" spans="1:8">
      <c r="A1653" s="285">
        <v>6061</v>
      </c>
      <c r="B1653" s="165">
        <v>1</v>
      </c>
      <c r="C1653" s="165"/>
      <c r="D1653" s="165"/>
      <c r="E1653" s="165"/>
      <c r="F1653" s="165" t="s">
        <v>231</v>
      </c>
      <c r="G1653" s="165">
        <v>201808</v>
      </c>
      <c r="H1653" s="284">
        <f>VLOOKUP(A1653,Specifikation!A:E,5,0)/12</f>
        <v>-166.66666666666666</v>
      </c>
    </row>
    <row r="1654" spans="1:8">
      <c r="A1654" s="285">
        <v>6061</v>
      </c>
      <c r="B1654" s="165">
        <v>1</v>
      </c>
      <c r="C1654" s="165"/>
      <c r="D1654" s="165"/>
      <c r="E1654" s="165"/>
      <c r="F1654" s="165" t="s">
        <v>231</v>
      </c>
      <c r="G1654" s="165">
        <v>201809</v>
      </c>
      <c r="H1654" s="284">
        <f>VLOOKUP(A1654,Specifikation!A:E,5,0)/12</f>
        <v>-166.66666666666666</v>
      </c>
    </row>
    <row r="1655" spans="1:8">
      <c r="A1655" s="285">
        <v>6061</v>
      </c>
      <c r="B1655" s="165">
        <v>1</v>
      </c>
      <c r="C1655" s="165"/>
      <c r="D1655" s="165"/>
      <c r="E1655" s="165"/>
      <c r="F1655" s="165" t="s">
        <v>231</v>
      </c>
      <c r="G1655" s="165">
        <v>201810</v>
      </c>
      <c r="H1655" s="284">
        <f>VLOOKUP(A1655,Specifikation!A:E,5,0)/12</f>
        <v>-166.66666666666666</v>
      </c>
    </row>
    <row r="1656" spans="1:8">
      <c r="A1656" s="285">
        <v>6061</v>
      </c>
      <c r="B1656" s="165">
        <v>1</v>
      </c>
      <c r="C1656" s="165"/>
      <c r="D1656" s="165"/>
      <c r="E1656" s="165"/>
      <c r="F1656" s="165" t="s">
        <v>231</v>
      </c>
      <c r="G1656" s="165">
        <v>201811</v>
      </c>
      <c r="H1656" s="284">
        <f>VLOOKUP(A1656,Specifikation!A:E,5,0)/12</f>
        <v>-166.66666666666666</v>
      </c>
    </row>
    <row r="1657" spans="1:8">
      <c r="A1657" s="285">
        <v>6061</v>
      </c>
      <c r="B1657" s="165">
        <v>1</v>
      </c>
      <c r="C1657" s="165"/>
      <c r="D1657" s="165"/>
      <c r="E1657" s="165"/>
      <c r="F1657" s="165" t="s">
        <v>231</v>
      </c>
      <c r="G1657" s="165">
        <v>201812</v>
      </c>
      <c r="H1657" s="284">
        <f>VLOOKUP(A1657,Specifikation!A:E,5,0)/12</f>
        <v>-166.66666666666666</v>
      </c>
    </row>
    <row r="1658" spans="1:8">
      <c r="A1658" s="285">
        <v>6071</v>
      </c>
      <c r="B1658" s="165">
        <v>1</v>
      </c>
      <c r="C1658" s="165"/>
      <c r="D1658" s="165"/>
      <c r="E1658" s="165"/>
      <c r="F1658" s="165" t="s">
        <v>231</v>
      </c>
      <c r="G1658" s="165">
        <v>201801</v>
      </c>
      <c r="H1658" s="284">
        <f>VLOOKUP(A1658,Specifikation!A:E,5,0)/12</f>
        <v>0</v>
      </c>
    </row>
    <row r="1659" spans="1:8">
      <c r="A1659" s="285">
        <v>6071</v>
      </c>
      <c r="B1659" s="165">
        <v>1</v>
      </c>
      <c r="C1659" s="165"/>
      <c r="D1659" s="165"/>
      <c r="E1659" s="165"/>
      <c r="F1659" s="165" t="s">
        <v>231</v>
      </c>
      <c r="G1659" s="165">
        <v>201802</v>
      </c>
      <c r="H1659" s="284">
        <f>VLOOKUP(A1659,Specifikation!A:E,5,0)/12</f>
        <v>0</v>
      </c>
    </row>
    <row r="1660" spans="1:8">
      <c r="A1660" s="285">
        <v>6071</v>
      </c>
      <c r="B1660" s="165">
        <v>1</v>
      </c>
      <c r="C1660" s="165"/>
      <c r="D1660" s="165"/>
      <c r="E1660" s="165"/>
      <c r="F1660" s="165" t="s">
        <v>231</v>
      </c>
      <c r="G1660" s="165">
        <v>201803</v>
      </c>
      <c r="H1660" s="284">
        <f>VLOOKUP(A1660,Specifikation!A:E,5,0)/12</f>
        <v>0</v>
      </c>
    </row>
    <row r="1661" spans="1:8">
      <c r="A1661" s="285">
        <v>6071</v>
      </c>
      <c r="B1661" s="165">
        <v>1</v>
      </c>
      <c r="C1661" s="165"/>
      <c r="D1661" s="165"/>
      <c r="E1661" s="165"/>
      <c r="F1661" s="165" t="s">
        <v>231</v>
      </c>
      <c r="G1661" s="165">
        <v>201804</v>
      </c>
      <c r="H1661" s="284">
        <f>VLOOKUP(A1661,Specifikation!A:E,5,0)/12</f>
        <v>0</v>
      </c>
    </row>
    <row r="1662" spans="1:8">
      <c r="A1662" s="285">
        <v>6071</v>
      </c>
      <c r="B1662" s="165">
        <v>1</v>
      </c>
      <c r="C1662" s="165"/>
      <c r="D1662" s="165"/>
      <c r="E1662" s="165"/>
      <c r="F1662" s="165" t="s">
        <v>231</v>
      </c>
      <c r="G1662" s="165">
        <v>201805</v>
      </c>
      <c r="H1662" s="284">
        <f>VLOOKUP(A1662,Specifikation!A:E,5,0)/12</f>
        <v>0</v>
      </c>
    </row>
    <row r="1663" spans="1:8">
      <c r="A1663" s="285">
        <v>6071</v>
      </c>
      <c r="B1663" s="165">
        <v>1</v>
      </c>
      <c r="C1663" s="165"/>
      <c r="D1663" s="165"/>
      <c r="E1663" s="165"/>
      <c r="F1663" s="165" t="s">
        <v>231</v>
      </c>
      <c r="G1663" s="165">
        <v>201806</v>
      </c>
      <c r="H1663" s="284">
        <f>VLOOKUP(A1663,Specifikation!A:E,5,0)/12</f>
        <v>0</v>
      </c>
    </row>
    <row r="1664" spans="1:8">
      <c r="A1664" s="285">
        <v>6071</v>
      </c>
      <c r="B1664" s="165">
        <v>1</v>
      </c>
      <c r="C1664" s="165"/>
      <c r="D1664" s="165"/>
      <c r="E1664" s="165"/>
      <c r="F1664" s="165" t="s">
        <v>231</v>
      </c>
      <c r="G1664" s="165">
        <v>201807</v>
      </c>
      <c r="H1664" s="284">
        <f>VLOOKUP(A1664,Specifikation!A:E,5,0)/12</f>
        <v>0</v>
      </c>
    </row>
    <row r="1665" spans="1:8">
      <c r="A1665" s="285">
        <v>6071</v>
      </c>
      <c r="B1665" s="165">
        <v>1</v>
      </c>
      <c r="C1665" s="165"/>
      <c r="D1665" s="165"/>
      <c r="E1665" s="165"/>
      <c r="F1665" s="165" t="s">
        <v>231</v>
      </c>
      <c r="G1665" s="165">
        <v>201808</v>
      </c>
      <c r="H1665" s="284">
        <f>VLOOKUP(A1665,Specifikation!A:E,5,0)/12</f>
        <v>0</v>
      </c>
    </row>
    <row r="1666" spans="1:8">
      <c r="A1666" s="285">
        <v>6071</v>
      </c>
      <c r="B1666" s="165">
        <v>1</v>
      </c>
      <c r="C1666" s="165"/>
      <c r="D1666" s="165"/>
      <c r="E1666" s="165"/>
      <c r="F1666" s="165" t="s">
        <v>231</v>
      </c>
      <c r="G1666" s="165">
        <v>201809</v>
      </c>
      <c r="H1666" s="284">
        <f>VLOOKUP(A1666,Specifikation!A:E,5,0)/12</f>
        <v>0</v>
      </c>
    </row>
    <row r="1667" spans="1:8">
      <c r="A1667" s="285">
        <v>6071</v>
      </c>
      <c r="B1667" s="165">
        <v>1</v>
      </c>
      <c r="C1667" s="165"/>
      <c r="D1667" s="165"/>
      <c r="E1667" s="165"/>
      <c r="F1667" s="165" t="s">
        <v>231</v>
      </c>
      <c r="G1667" s="165">
        <v>201810</v>
      </c>
      <c r="H1667" s="284">
        <f>VLOOKUP(A1667,Specifikation!A:E,5,0)/12</f>
        <v>0</v>
      </c>
    </row>
    <row r="1668" spans="1:8">
      <c r="A1668" s="285">
        <v>6071</v>
      </c>
      <c r="B1668" s="165">
        <v>1</v>
      </c>
      <c r="C1668" s="165"/>
      <c r="D1668" s="165"/>
      <c r="E1668" s="165"/>
      <c r="F1668" s="165" t="s">
        <v>231</v>
      </c>
      <c r="G1668" s="165">
        <v>201811</v>
      </c>
      <c r="H1668" s="284">
        <f>VLOOKUP(A1668,Specifikation!A:E,5,0)/12</f>
        <v>0</v>
      </c>
    </row>
    <row r="1669" spans="1:8">
      <c r="A1669" s="285">
        <v>6071</v>
      </c>
      <c r="B1669" s="165">
        <v>1</v>
      </c>
      <c r="C1669" s="165"/>
      <c r="D1669" s="165"/>
      <c r="E1669" s="165"/>
      <c r="F1669" s="165" t="s">
        <v>231</v>
      </c>
      <c r="G1669" s="165">
        <v>201812</v>
      </c>
      <c r="H1669" s="284">
        <f>VLOOKUP(A1669,Specifikation!A:E,5,0)/12</f>
        <v>0</v>
      </c>
    </row>
    <row r="1670" spans="1:8">
      <c r="A1670" s="285">
        <v>6110</v>
      </c>
      <c r="B1670" s="165">
        <v>1</v>
      </c>
      <c r="C1670" s="165"/>
      <c r="D1670" s="165"/>
      <c r="E1670" s="165"/>
      <c r="F1670" s="165" t="s">
        <v>231</v>
      </c>
      <c r="G1670" s="165">
        <v>201801</v>
      </c>
      <c r="H1670" s="284">
        <f>VLOOKUP(A1670,Specifikation!A:E,5,0)/12</f>
        <v>-1250</v>
      </c>
    </row>
    <row r="1671" spans="1:8">
      <c r="A1671" s="285">
        <v>6110</v>
      </c>
      <c r="B1671" s="165">
        <v>1</v>
      </c>
      <c r="C1671" s="165"/>
      <c r="D1671" s="165"/>
      <c r="E1671" s="165"/>
      <c r="F1671" s="165" t="s">
        <v>231</v>
      </c>
      <c r="G1671" s="165">
        <v>201802</v>
      </c>
      <c r="H1671" s="284">
        <f>VLOOKUP(A1671,Specifikation!A:E,5,0)/12</f>
        <v>-1250</v>
      </c>
    </row>
    <row r="1672" spans="1:8">
      <c r="A1672" s="285">
        <v>6110</v>
      </c>
      <c r="B1672" s="165">
        <v>1</v>
      </c>
      <c r="C1672" s="165"/>
      <c r="D1672" s="165"/>
      <c r="E1672" s="165"/>
      <c r="F1672" s="165" t="s">
        <v>231</v>
      </c>
      <c r="G1672" s="165">
        <v>201803</v>
      </c>
      <c r="H1672" s="284">
        <f>VLOOKUP(A1672,Specifikation!A:E,5,0)/12</f>
        <v>-1250</v>
      </c>
    </row>
    <row r="1673" spans="1:8">
      <c r="A1673" s="285">
        <v>6110</v>
      </c>
      <c r="B1673" s="165">
        <v>1</v>
      </c>
      <c r="C1673" s="165"/>
      <c r="D1673" s="165"/>
      <c r="E1673" s="165"/>
      <c r="F1673" s="165" t="s">
        <v>231</v>
      </c>
      <c r="G1673" s="165">
        <v>201804</v>
      </c>
      <c r="H1673" s="284">
        <f>VLOOKUP(A1673,Specifikation!A:E,5,0)/12</f>
        <v>-1250</v>
      </c>
    </row>
    <row r="1674" spans="1:8">
      <c r="A1674" s="285">
        <v>6110</v>
      </c>
      <c r="B1674" s="165">
        <v>1</v>
      </c>
      <c r="C1674" s="165"/>
      <c r="D1674" s="165"/>
      <c r="E1674" s="165"/>
      <c r="F1674" s="165" t="s">
        <v>231</v>
      </c>
      <c r="G1674" s="165">
        <v>201805</v>
      </c>
      <c r="H1674" s="284">
        <f>VLOOKUP(A1674,Specifikation!A:E,5,0)/12</f>
        <v>-1250</v>
      </c>
    </row>
    <row r="1675" spans="1:8">
      <c r="A1675" s="285">
        <v>6110</v>
      </c>
      <c r="B1675" s="165">
        <v>1</v>
      </c>
      <c r="C1675" s="165"/>
      <c r="D1675" s="165"/>
      <c r="E1675" s="165"/>
      <c r="F1675" s="165" t="s">
        <v>231</v>
      </c>
      <c r="G1675" s="165">
        <v>201806</v>
      </c>
      <c r="H1675" s="284">
        <f>VLOOKUP(A1675,Specifikation!A:E,5,0)/12</f>
        <v>-1250</v>
      </c>
    </row>
    <row r="1676" spans="1:8">
      <c r="A1676" s="285">
        <v>6110</v>
      </c>
      <c r="B1676" s="165">
        <v>1</v>
      </c>
      <c r="C1676" s="165"/>
      <c r="D1676" s="165"/>
      <c r="E1676" s="165"/>
      <c r="F1676" s="165" t="s">
        <v>231</v>
      </c>
      <c r="G1676" s="165">
        <v>201807</v>
      </c>
      <c r="H1676" s="284">
        <f>VLOOKUP(A1676,Specifikation!A:E,5,0)/12</f>
        <v>-1250</v>
      </c>
    </row>
    <row r="1677" spans="1:8">
      <c r="A1677" s="285">
        <v>6110</v>
      </c>
      <c r="B1677" s="165">
        <v>1</v>
      </c>
      <c r="C1677" s="165"/>
      <c r="D1677" s="165"/>
      <c r="E1677" s="165"/>
      <c r="F1677" s="165" t="s">
        <v>231</v>
      </c>
      <c r="G1677" s="165">
        <v>201808</v>
      </c>
      <c r="H1677" s="284">
        <f>VLOOKUP(A1677,Specifikation!A:E,5,0)/12</f>
        <v>-1250</v>
      </c>
    </row>
    <row r="1678" spans="1:8">
      <c r="A1678" s="285">
        <v>6110</v>
      </c>
      <c r="B1678" s="165">
        <v>1</v>
      </c>
      <c r="C1678" s="165"/>
      <c r="D1678" s="165"/>
      <c r="E1678" s="165"/>
      <c r="F1678" s="165" t="s">
        <v>231</v>
      </c>
      <c r="G1678" s="165">
        <v>201809</v>
      </c>
      <c r="H1678" s="284">
        <f>VLOOKUP(A1678,Specifikation!A:E,5,0)/12</f>
        <v>-1250</v>
      </c>
    </row>
    <row r="1679" spans="1:8">
      <c r="A1679" s="285">
        <v>6110</v>
      </c>
      <c r="B1679" s="165">
        <v>1</v>
      </c>
      <c r="C1679" s="165"/>
      <c r="D1679" s="165"/>
      <c r="E1679" s="165"/>
      <c r="F1679" s="165" t="s">
        <v>231</v>
      </c>
      <c r="G1679" s="165">
        <v>201810</v>
      </c>
      <c r="H1679" s="284">
        <f>VLOOKUP(A1679,Specifikation!A:E,5,0)/12</f>
        <v>-1250</v>
      </c>
    </row>
    <row r="1680" spans="1:8">
      <c r="A1680" s="285">
        <v>6110</v>
      </c>
      <c r="B1680" s="165">
        <v>1</v>
      </c>
      <c r="C1680" s="165"/>
      <c r="D1680" s="165"/>
      <c r="E1680" s="165"/>
      <c r="F1680" s="165" t="s">
        <v>231</v>
      </c>
      <c r="G1680" s="165">
        <v>201811</v>
      </c>
      <c r="H1680" s="284">
        <f>VLOOKUP(A1680,Specifikation!A:E,5,0)/12</f>
        <v>-1250</v>
      </c>
    </row>
    <row r="1681" spans="1:8">
      <c r="A1681" s="285">
        <v>6110</v>
      </c>
      <c r="B1681" s="165">
        <v>1</v>
      </c>
      <c r="C1681" s="165"/>
      <c r="D1681" s="165"/>
      <c r="E1681" s="165"/>
      <c r="F1681" s="165" t="s">
        <v>231</v>
      </c>
      <c r="G1681" s="165">
        <v>201812</v>
      </c>
      <c r="H1681" s="284">
        <f>VLOOKUP(A1681,Specifikation!A:E,5,0)/12</f>
        <v>-1250</v>
      </c>
    </row>
    <row r="1682" spans="1:8">
      <c r="A1682" s="285">
        <v>6211</v>
      </c>
      <c r="B1682" s="165">
        <v>1</v>
      </c>
      <c r="C1682" s="165"/>
      <c r="D1682" s="165"/>
      <c r="E1682" s="165"/>
      <c r="F1682" s="165" t="s">
        <v>231</v>
      </c>
      <c r="G1682" s="165">
        <v>201801</v>
      </c>
      <c r="H1682" s="284">
        <f>VLOOKUP(A1682,Specifikation!A:E,5,0)/12</f>
        <v>-416.66666666666669</v>
      </c>
    </row>
    <row r="1683" spans="1:8">
      <c r="A1683" s="285">
        <v>6211</v>
      </c>
      <c r="B1683" s="165">
        <v>1</v>
      </c>
      <c r="C1683" s="165"/>
      <c r="D1683" s="165"/>
      <c r="E1683" s="165"/>
      <c r="F1683" s="165" t="s">
        <v>231</v>
      </c>
      <c r="G1683" s="165">
        <v>201802</v>
      </c>
      <c r="H1683" s="284">
        <f>VLOOKUP(A1683,Specifikation!A:E,5,0)/12</f>
        <v>-416.66666666666669</v>
      </c>
    </row>
    <row r="1684" spans="1:8">
      <c r="A1684" s="285">
        <v>6211</v>
      </c>
      <c r="B1684" s="165">
        <v>1</v>
      </c>
      <c r="C1684" s="165"/>
      <c r="D1684" s="165"/>
      <c r="E1684" s="165"/>
      <c r="F1684" s="165" t="s">
        <v>231</v>
      </c>
      <c r="G1684" s="165">
        <v>201803</v>
      </c>
      <c r="H1684" s="284">
        <f>VLOOKUP(A1684,Specifikation!A:E,5,0)/12</f>
        <v>-416.66666666666669</v>
      </c>
    </row>
    <row r="1685" spans="1:8">
      <c r="A1685" s="285">
        <v>6211</v>
      </c>
      <c r="B1685" s="165">
        <v>1</v>
      </c>
      <c r="C1685" s="165"/>
      <c r="D1685" s="165"/>
      <c r="E1685" s="165"/>
      <c r="F1685" s="165" t="s">
        <v>231</v>
      </c>
      <c r="G1685" s="165">
        <v>201804</v>
      </c>
      <c r="H1685" s="284">
        <f>VLOOKUP(A1685,Specifikation!A:E,5,0)/12</f>
        <v>-416.66666666666669</v>
      </c>
    </row>
    <row r="1686" spans="1:8">
      <c r="A1686" s="285">
        <v>6211</v>
      </c>
      <c r="B1686" s="165">
        <v>1</v>
      </c>
      <c r="C1686" s="165"/>
      <c r="D1686" s="165"/>
      <c r="E1686" s="165"/>
      <c r="F1686" s="165" t="s">
        <v>231</v>
      </c>
      <c r="G1686" s="165">
        <v>201805</v>
      </c>
      <c r="H1686" s="284">
        <f>VLOOKUP(A1686,Specifikation!A:E,5,0)/12</f>
        <v>-416.66666666666669</v>
      </c>
    </row>
    <row r="1687" spans="1:8">
      <c r="A1687" s="285">
        <v>6211</v>
      </c>
      <c r="B1687" s="165">
        <v>1</v>
      </c>
      <c r="C1687" s="165"/>
      <c r="D1687" s="165"/>
      <c r="E1687" s="165"/>
      <c r="F1687" s="165" t="s">
        <v>231</v>
      </c>
      <c r="G1687" s="165">
        <v>201806</v>
      </c>
      <c r="H1687" s="284">
        <f>VLOOKUP(A1687,Specifikation!A:E,5,0)/12</f>
        <v>-416.66666666666669</v>
      </c>
    </row>
    <row r="1688" spans="1:8">
      <c r="A1688" s="285">
        <v>6211</v>
      </c>
      <c r="B1688" s="165">
        <v>1</v>
      </c>
      <c r="C1688" s="165"/>
      <c r="D1688" s="165"/>
      <c r="E1688" s="165"/>
      <c r="F1688" s="165" t="s">
        <v>231</v>
      </c>
      <c r="G1688" s="165">
        <v>201807</v>
      </c>
      <c r="H1688" s="284">
        <f>VLOOKUP(A1688,Specifikation!A:E,5,0)/12</f>
        <v>-416.66666666666669</v>
      </c>
    </row>
    <row r="1689" spans="1:8">
      <c r="A1689" s="285">
        <v>6211</v>
      </c>
      <c r="B1689" s="165">
        <v>1</v>
      </c>
      <c r="C1689" s="165"/>
      <c r="D1689" s="165"/>
      <c r="E1689" s="165"/>
      <c r="F1689" s="165" t="s">
        <v>231</v>
      </c>
      <c r="G1689" s="165">
        <v>201808</v>
      </c>
      <c r="H1689" s="284">
        <f>VLOOKUP(A1689,Specifikation!A:E,5,0)/12</f>
        <v>-416.66666666666669</v>
      </c>
    </row>
    <row r="1690" spans="1:8">
      <c r="A1690" s="285">
        <v>6211</v>
      </c>
      <c r="B1690" s="165">
        <v>1</v>
      </c>
      <c r="C1690" s="165"/>
      <c r="D1690" s="165"/>
      <c r="E1690" s="165"/>
      <c r="F1690" s="165" t="s">
        <v>231</v>
      </c>
      <c r="G1690" s="165">
        <v>201809</v>
      </c>
      <c r="H1690" s="284">
        <f>VLOOKUP(A1690,Specifikation!A:E,5,0)/12</f>
        <v>-416.66666666666669</v>
      </c>
    </row>
    <row r="1691" spans="1:8">
      <c r="A1691" s="285">
        <v>6211</v>
      </c>
      <c r="B1691" s="165">
        <v>1</v>
      </c>
      <c r="C1691" s="165"/>
      <c r="D1691" s="165"/>
      <c r="E1691" s="165"/>
      <c r="F1691" s="165" t="s">
        <v>231</v>
      </c>
      <c r="G1691" s="165">
        <v>201810</v>
      </c>
      <c r="H1691" s="284">
        <f>VLOOKUP(A1691,Specifikation!A:E,5,0)/12</f>
        <v>-416.66666666666669</v>
      </c>
    </row>
    <row r="1692" spans="1:8">
      <c r="A1692" s="285">
        <v>6211</v>
      </c>
      <c r="B1692" s="165">
        <v>1</v>
      </c>
      <c r="C1692" s="165"/>
      <c r="D1692" s="165"/>
      <c r="E1692" s="165"/>
      <c r="F1692" s="165" t="s">
        <v>231</v>
      </c>
      <c r="G1692" s="165">
        <v>201811</v>
      </c>
      <c r="H1692" s="284">
        <f>VLOOKUP(A1692,Specifikation!A:E,5,0)/12</f>
        <v>-416.66666666666669</v>
      </c>
    </row>
    <row r="1693" spans="1:8">
      <c r="A1693" s="285">
        <v>6211</v>
      </c>
      <c r="B1693" s="165">
        <v>1</v>
      </c>
      <c r="C1693" s="165"/>
      <c r="D1693" s="165"/>
      <c r="E1693" s="165"/>
      <c r="F1693" s="165" t="s">
        <v>231</v>
      </c>
      <c r="G1693" s="165">
        <v>201812</v>
      </c>
      <c r="H1693" s="284">
        <f>VLOOKUP(A1693,Specifikation!A:E,5,0)/12</f>
        <v>-416.66666666666669</v>
      </c>
    </row>
    <row r="1694" spans="1:8">
      <c r="A1694" s="285">
        <v>6212</v>
      </c>
      <c r="B1694" s="165">
        <v>1</v>
      </c>
      <c r="C1694" s="165"/>
      <c r="D1694" s="165"/>
      <c r="E1694" s="165"/>
      <c r="F1694" s="165" t="s">
        <v>231</v>
      </c>
      <c r="G1694" s="165">
        <v>201801</v>
      </c>
      <c r="H1694" s="284">
        <f>VLOOKUP(A1694,Specifikation!A:E,5,0)/12</f>
        <v>0</v>
      </c>
    </row>
    <row r="1695" spans="1:8">
      <c r="A1695" s="285">
        <v>6212</v>
      </c>
      <c r="B1695" s="165">
        <v>1</v>
      </c>
      <c r="C1695" s="165"/>
      <c r="D1695" s="165"/>
      <c r="E1695" s="165"/>
      <c r="F1695" s="165" t="s">
        <v>231</v>
      </c>
      <c r="G1695" s="165">
        <v>201802</v>
      </c>
      <c r="H1695" s="284">
        <f>VLOOKUP(A1695,Specifikation!A:E,5,0)/12</f>
        <v>0</v>
      </c>
    </row>
    <row r="1696" spans="1:8">
      <c r="A1696" s="285">
        <v>6212</v>
      </c>
      <c r="B1696" s="165">
        <v>1</v>
      </c>
      <c r="C1696" s="165"/>
      <c r="D1696" s="165"/>
      <c r="E1696" s="165"/>
      <c r="F1696" s="165" t="s">
        <v>231</v>
      </c>
      <c r="G1696" s="165">
        <v>201803</v>
      </c>
      <c r="H1696" s="284">
        <f>VLOOKUP(A1696,Specifikation!A:E,5,0)/12</f>
        <v>0</v>
      </c>
    </row>
    <row r="1697" spans="1:8">
      <c r="A1697" s="285">
        <v>6212</v>
      </c>
      <c r="B1697" s="165">
        <v>1</v>
      </c>
      <c r="C1697" s="165"/>
      <c r="D1697" s="165"/>
      <c r="E1697" s="165"/>
      <c r="F1697" s="165" t="s">
        <v>231</v>
      </c>
      <c r="G1697" s="165">
        <v>201804</v>
      </c>
      <c r="H1697" s="284">
        <f>VLOOKUP(A1697,Specifikation!A:E,5,0)/12</f>
        <v>0</v>
      </c>
    </row>
    <row r="1698" spans="1:8">
      <c r="A1698" s="285">
        <v>6212</v>
      </c>
      <c r="B1698" s="165">
        <v>1</v>
      </c>
      <c r="C1698" s="165"/>
      <c r="D1698" s="165"/>
      <c r="E1698" s="165"/>
      <c r="F1698" s="165" t="s">
        <v>231</v>
      </c>
      <c r="G1698" s="165">
        <v>201805</v>
      </c>
      <c r="H1698" s="284">
        <f>VLOOKUP(A1698,Specifikation!A:E,5,0)/12</f>
        <v>0</v>
      </c>
    </row>
    <row r="1699" spans="1:8">
      <c r="A1699" s="285">
        <v>6212</v>
      </c>
      <c r="B1699" s="165">
        <v>1</v>
      </c>
      <c r="C1699" s="165"/>
      <c r="D1699" s="165"/>
      <c r="E1699" s="165"/>
      <c r="F1699" s="165" t="s">
        <v>231</v>
      </c>
      <c r="G1699" s="165">
        <v>201806</v>
      </c>
      <c r="H1699" s="284">
        <f>VLOOKUP(A1699,Specifikation!A:E,5,0)/12</f>
        <v>0</v>
      </c>
    </row>
    <row r="1700" spans="1:8">
      <c r="A1700" s="285">
        <v>6212</v>
      </c>
      <c r="B1700" s="165">
        <v>1</v>
      </c>
      <c r="C1700" s="165"/>
      <c r="D1700" s="165"/>
      <c r="E1700" s="165"/>
      <c r="F1700" s="165" t="s">
        <v>231</v>
      </c>
      <c r="G1700" s="165">
        <v>201807</v>
      </c>
      <c r="H1700" s="284">
        <f>VLOOKUP(A1700,Specifikation!A:E,5,0)/12</f>
        <v>0</v>
      </c>
    </row>
    <row r="1701" spans="1:8">
      <c r="A1701" s="285">
        <v>6212</v>
      </c>
      <c r="B1701" s="165">
        <v>1</v>
      </c>
      <c r="C1701" s="165"/>
      <c r="D1701" s="165"/>
      <c r="E1701" s="165"/>
      <c r="F1701" s="165" t="s">
        <v>231</v>
      </c>
      <c r="G1701" s="165">
        <v>201808</v>
      </c>
      <c r="H1701" s="284">
        <f>VLOOKUP(A1701,Specifikation!A:E,5,0)/12</f>
        <v>0</v>
      </c>
    </row>
    <row r="1702" spans="1:8">
      <c r="A1702" s="285">
        <v>6212</v>
      </c>
      <c r="B1702" s="165">
        <v>1</v>
      </c>
      <c r="C1702" s="165"/>
      <c r="D1702" s="165"/>
      <c r="E1702" s="165"/>
      <c r="F1702" s="165" t="s">
        <v>231</v>
      </c>
      <c r="G1702" s="165">
        <v>201809</v>
      </c>
      <c r="H1702" s="284">
        <f>VLOOKUP(A1702,Specifikation!A:E,5,0)/12</f>
        <v>0</v>
      </c>
    </row>
    <row r="1703" spans="1:8">
      <c r="A1703" s="285">
        <v>6212</v>
      </c>
      <c r="B1703" s="165">
        <v>1</v>
      </c>
      <c r="C1703" s="165"/>
      <c r="D1703" s="165"/>
      <c r="E1703" s="165"/>
      <c r="F1703" s="165" t="s">
        <v>231</v>
      </c>
      <c r="G1703" s="165">
        <v>201810</v>
      </c>
      <c r="H1703" s="284">
        <f>VLOOKUP(A1703,Specifikation!A:E,5,0)/12</f>
        <v>0</v>
      </c>
    </row>
    <row r="1704" spans="1:8">
      <c r="A1704" s="285">
        <v>6212</v>
      </c>
      <c r="B1704" s="165">
        <v>1</v>
      </c>
      <c r="C1704" s="165"/>
      <c r="D1704" s="165"/>
      <c r="E1704" s="165"/>
      <c r="F1704" s="165" t="s">
        <v>231</v>
      </c>
      <c r="G1704" s="165">
        <v>201811</v>
      </c>
      <c r="H1704" s="284">
        <f>VLOOKUP(A1704,Specifikation!A:E,5,0)/12</f>
        <v>0</v>
      </c>
    </row>
    <row r="1705" spans="1:8">
      <c r="A1705" s="285">
        <v>6212</v>
      </c>
      <c r="B1705" s="165">
        <v>1</v>
      </c>
      <c r="C1705" s="165"/>
      <c r="D1705" s="165"/>
      <c r="E1705" s="165"/>
      <c r="F1705" s="165" t="s">
        <v>231</v>
      </c>
      <c r="G1705" s="165">
        <v>201812</v>
      </c>
      <c r="H1705" s="284">
        <f>VLOOKUP(A1705,Specifikation!A:E,5,0)/12</f>
        <v>0</v>
      </c>
    </row>
    <row r="1706" spans="1:8">
      <c r="A1706" s="285">
        <v>6230</v>
      </c>
      <c r="B1706" s="165">
        <v>1</v>
      </c>
      <c r="C1706" s="165"/>
      <c r="D1706" s="165"/>
      <c r="E1706" s="165"/>
      <c r="F1706" s="165" t="s">
        <v>231</v>
      </c>
      <c r="G1706" s="165">
        <v>201801</v>
      </c>
      <c r="H1706" s="284">
        <f>VLOOKUP(A1706,Specifikation!A:E,5,0)/12</f>
        <v>0</v>
      </c>
    </row>
    <row r="1707" spans="1:8">
      <c r="A1707" s="285">
        <v>6230</v>
      </c>
      <c r="B1707" s="165">
        <v>1</v>
      </c>
      <c r="C1707" s="165"/>
      <c r="D1707" s="165"/>
      <c r="E1707" s="165"/>
      <c r="F1707" s="165" t="s">
        <v>231</v>
      </c>
      <c r="G1707" s="165">
        <v>201802</v>
      </c>
      <c r="H1707" s="284">
        <f>VLOOKUP(A1707,Specifikation!A:E,5,0)/12</f>
        <v>0</v>
      </c>
    </row>
    <row r="1708" spans="1:8">
      <c r="A1708" s="285">
        <v>6230</v>
      </c>
      <c r="B1708" s="165">
        <v>1</v>
      </c>
      <c r="C1708" s="165"/>
      <c r="D1708" s="165"/>
      <c r="E1708" s="165"/>
      <c r="F1708" s="165" t="s">
        <v>231</v>
      </c>
      <c r="G1708" s="165">
        <v>201803</v>
      </c>
      <c r="H1708" s="284">
        <f>VLOOKUP(A1708,Specifikation!A:E,5,0)/12</f>
        <v>0</v>
      </c>
    </row>
    <row r="1709" spans="1:8">
      <c r="A1709" s="285">
        <v>6230</v>
      </c>
      <c r="B1709" s="165">
        <v>1</v>
      </c>
      <c r="C1709" s="165"/>
      <c r="D1709" s="165"/>
      <c r="E1709" s="165"/>
      <c r="F1709" s="165" t="s">
        <v>231</v>
      </c>
      <c r="G1709" s="165">
        <v>201804</v>
      </c>
      <c r="H1709" s="284">
        <f>VLOOKUP(A1709,Specifikation!A:E,5,0)/12</f>
        <v>0</v>
      </c>
    </row>
    <row r="1710" spans="1:8">
      <c r="A1710" s="285">
        <v>6230</v>
      </c>
      <c r="B1710" s="165">
        <v>1</v>
      </c>
      <c r="C1710" s="165"/>
      <c r="D1710" s="165"/>
      <c r="E1710" s="165"/>
      <c r="F1710" s="165" t="s">
        <v>231</v>
      </c>
      <c r="G1710" s="165">
        <v>201805</v>
      </c>
      <c r="H1710" s="284">
        <f>VLOOKUP(A1710,Specifikation!A:E,5,0)/12</f>
        <v>0</v>
      </c>
    </row>
    <row r="1711" spans="1:8">
      <c r="A1711" s="285">
        <v>6230</v>
      </c>
      <c r="B1711" s="165">
        <v>1</v>
      </c>
      <c r="C1711" s="165"/>
      <c r="D1711" s="165"/>
      <c r="E1711" s="165"/>
      <c r="F1711" s="165" t="s">
        <v>231</v>
      </c>
      <c r="G1711" s="165">
        <v>201806</v>
      </c>
      <c r="H1711" s="284">
        <f>VLOOKUP(A1711,Specifikation!A:E,5,0)/12</f>
        <v>0</v>
      </c>
    </row>
    <row r="1712" spans="1:8">
      <c r="A1712" s="285">
        <v>6230</v>
      </c>
      <c r="B1712" s="165">
        <v>1</v>
      </c>
      <c r="C1712" s="165"/>
      <c r="D1712" s="165"/>
      <c r="E1712" s="165"/>
      <c r="F1712" s="165" t="s">
        <v>231</v>
      </c>
      <c r="G1712" s="165">
        <v>201807</v>
      </c>
      <c r="H1712" s="284">
        <f>VLOOKUP(A1712,Specifikation!A:E,5,0)/12</f>
        <v>0</v>
      </c>
    </row>
    <row r="1713" spans="1:8">
      <c r="A1713" s="285">
        <v>6230</v>
      </c>
      <c r="B1713" s="165">
        <v>1</v>
      </c>
      <c r="C1713" s="165"/>
      <c r="D1713" s="165"/>
      <c r="E1713" s="165"/>
      <c r="F1713" s="165" t="s">
        <v>231</v>
      </c>
      <c r="G1713" s="165">
        <v>201808</v>
      </c>
      <c r="H1713" s="284">
        <f>VLOOKUP(A1713,Specifikation!A:E,5,0)/12</f>
        <v>0</v>
      </c>
    </row>
    <row r="1714" spans="1:8">
      <c r="A1714" s="285">
        <v>6230</v>
      </c>
      <c r="B1714" s="165">
        <v>1</v>
      </c>
      <c r="C1714" s="165"/>
      <c r="D1714" s="165"/>
      <c r="E1714" s="165"/>
      <c r="F1714" s="165" t="s">
        <v>231</v>
      </c>
      <c r="G1714" s="165">
        <v>201809</v>
      </c>
      <c r="H1714" s="284">
        <f>VLOOKUP(A1714,Specifikation!A:E,5,0)/12</f>
        <v>0</v>
      </c>
    </row>
    <row r="1715" spans="1:8">
      <c r="A1715" s="285">
        <v>6230</v>
      </c>
      <c r="B1715" s="165">
        <v>1</v>
      </c>
      <c r="C1715" s="165"/>
      <c r="D1715" s="165"/>
      <c r="E1715" s="165"/>
      <c r="F1715" s="165" t="s">
        <v>231</v>
      </c>
      <c r="G1715" s="165">
        <v>201810</v>
      </c>
      <c r="H1715" s="284">
        <f>VLOOKUP(A1715,Specifikation!A:E,5,0)/12</f>
        <v>0</v>
      </c>
    </row>
    <row r="1716" spans="1:8">
      <c r="A1716" s="285">
        <v>6230</v>
      </c>
      <c r="B1716" s="165">
        <v>1</v>
      </c>
      <c r="C1716" s="165"/>
      <c r="D1716" s="165"/>
      <c r="E1716" s="165"/>
      <c r="F1716" s="165" t="s">
        <v>231</v>
      </c>
      <c r="G1716" s="165">
        <v>201811</v>
      </c>
      <c r="H1716" s="284">
        <f>VLOOKUP(A1716,Specifikation!A:E,5,0)/12</f>
        <v>0</v>
      </c>
    </row>
    <row r="1717" spans="1:8">
      <c r="A1717" s="285">
        <v>6230</v>
      </c>
      <c r="B1717" s="165">
        <v>1</v>
      </c>
      <c r="C1717" s="165"/>
      <c r="D1717" s="165"/>
      <c r="E1717" s="165"/>
      <c r="F1717" s="165" t="s">
        <v>231</v>
      </c>
      <c r="G1717" s="165">
        <v>201812</v>
      </c>
      <c r="H1717" s="284">
        <f>VLOOKUP(A1717,Specifikation!A:E,5,0)/12</f>
        <v>0</v>
      </c>
    </row>
    <row r="1718" spans="1:8">
      <c r="A1718" s="285">
        <v>6250</v>
      </c>
      <c r="B1718" s="165">
        <v>1</v>
      </c>
      <c r="C1718" s="165"/>
      <c r="D1718" s="165"/>
      <c r="E1718" s="165"/>
      <c r="F1718" s="165" t="s">
        <v>231</v>
      </c>
      <c r="G1718" s="165">
        <v>201801</v>
      </c>
      <c r="H1718" s="284">
        <f>VLOOKUP(A1718,Specifikation!A:E,5,0)/12</f>
        <v>-1333.3333333333333</v>
      </c>
    </row>
    <row r="1719" spans="1:8">
      <c r="A1719" s="285">
        <v>6250</v>
      </c>
      <c r="B1719" s="165">
        <v>1</v>
      </c>
      <c r="C1719" s="165"/>
      <c r="D1719" s="165"/>
      <c r="E1719" s="165"/>
      <c r="F1719" s="165" t="s">
        <v>231</v>
      </c>
      <c r="G1719" s="165">
        <v>201802</v>
      </c>
      <c r="H1719" s="284">
        <f>VLOOKUP(A1719,Specifikation!A:E,5,0)/12</f>
        <v>-1333.3333333333333</v>
      </c>
    </row>
    <row r="1720" spans="1:8">
      <c r="A1720" s="285">
        <v>6250</v>
      </c>
      <c r="B1720" s="165">
        <v>1</v>
      </c>
      <c r="C1720" s="165"/>
      <c r="D1720" s="165"/>
      <c r="E1720" s="165"/>
      <c r="F1720" s="165" t="s">
        <v>231</v>
      </c>
      <c r="G1720" s="165">
        <v>201803</v>
      </c>
      <c r="H1720" s="284">
        <f>VLOOKUP(A1720,Specifikation!A:E,5,0)/12</f>
        <v>-1333.3333333333333</v>
      </c>
    </row>
    <row r="1721" spans="1:8">
      <c r="A1721" s="285">
        <v>6250</v>
      </c>
      <c r="B1721" s="165">
        <v>1</v>
      </c>
      <c r="C1721" s="165"/>
      <c r="D1721" s="165"/>
      <c r="E1721" s="165"/>
      <c r="F1721" s="165" t="s">
        <v>231</v>
      </c>
      <c r="G1721" s="165">
        <v>201804</v>
      </c>
      <c r="H1721" s="284">
        <f>VLOOKUP(A1721,Specifikation!A:E,5,0)/12</f>
        <v>-1333.3333333333333</v>
      </c>
    </row>
    <row r="1722" spans="1:8">
      <c r="A1722" s="285">
        <v>6250</v>
      </c>
      <c r="B1722" s="165">
        <v>1</v>
      </c>
      <c r="C1722" s="165"/>
      <c r="D1722" s="165"/>
      <c r="E1722" s="165"/>
      <c r="F1722" s="165" t="s">
        <v>231</v>
      </c>
      <c r="G1722" s="165">
        <v>201805</v>
      </c>
      <c r="H1722" s="284">
        <f>VLOOKUP(A1722,Specifikation!A:E,5,0)/12</f>
        <v>-1333.3333333333333</v>
      </c>
    </row>
    <row r="1723" spans="1:8">
      <c r="A1723" s="285">
        <v>6250</v>
      </c>
      <c r="B1723" s="165">
        <v>1</v>
      </c>
      <c r="C1723" s="165"/>
      <c r="D1723" s="165"/>
      <c r="E1723" s="165"/>
      <c r="F1723" s="165" t="s">
        <v>231</v>
      </c>
      <c r="G1723" s="165">
        <v>201806</v>
      </c>
      <c r="H1723" s="284">
        <f>VLOOKUP(A1723,Specifikation!A:E,5,0)/12</f>
        <v>-1333.3333333333333</v>
      </c>
    </row>
    <row r="1724" spans="1:8">
      <c r="A1724" s="285">
        <v>6250</v>
      </c>
      <c r="B1724" s="165">
        <v>1</v>
      </c>
      <c r="C1724" s="165"/>
      <c r="D1724" s="165"/>
      <c r="E1724" s="165"/>
      <c r="F1724" s="165" t="s">
        <v>231</v>
      </c>
      <c r="G1724" s="165">
        <v>201807</v>
      </c>
      <c r="H1724" s="284">
        <f>VLOOKUP(A1724,Specifikation!A:E,5,0)/12</f>
        <v>-1333.3333333333333</v>
      </c>
    </row>
    <row r="1725" spans="1:8">
      <c r="A1725" s="285">
        <v>6250</v>
      </c>
      <c r="B1725" s="165">
        <v>1</v>
      </c>
      <c r="C1725" s="165"/>
      <c r="D1725" s="165"/>
      <c r="E1725" s="165"/>
      <c r="F1725" s="165" t="s">
        <v>231</v>
      </c>
      <c r="G1725" s="165">
        <v>201808</v>
      </c>
      <c r="H1725" s="284">
        <f>VLOOKUP(A1725,Specifikation!A:E,5,0)/12</f>
        <v>-1333.3333333333333</v>
      </c>
    </row>
    <row r="1726" spans="1:8">
      <c r="A1726" s="285">
        <v>6250</v>
      </c>
      <c r="B1726" s="165">
        <v>1</v>
      </c>
      <c r="C1726" s="165"/>
      <c r="D1726" s="165"/>
      <c r="E1726" s="165"/>
      <c r="F1726" s="165" t="s">
        <v>231</v>
      </c>
      <c r="G1726" s="165">
        <v>201809</v>
      </c>
      <c r="H1726" s="284">
        <f>VLOOKUP(A1726,Specifikation!A:E,5,0)/12</f>
        <v>-1333.3333333333333</v>
      </c>
    </row>
    <row r="1727" spans="1:8">
      <c r="A1727" s="285">
        <v>6250</v>
      </c>
      <c r="B1727" s="165">
        <v>1</v>
      </c>
      <c r="C1727" s="165"/>
      <c r="D1727" s="165"/>
      <c r="E1727" s="165"/>
      <c r="F1727" s="165" t="s">
        <v>231</v>
      </c>
      <c r="G1727" s="165">
        <v>201810</v>
      </c>
      <c r="H1727" s="284">
        <f>VLOOKUP(A1727,Specifikation!A:E,5,0)/12</f>
        <v>-1333.3333333333333</v>
      </c>
    </row>
    <row r="1728" spans="1:8">
      <c r="A1728" s="285">
        <v>6250</v>
      </c>
      <c r="B1728" s="165">
        <v>1</v>
      </c>
      <c r="C1728" s="165"/>
      <c r="D1728" s="165"/>
      <c r="E1728" s="165"/>
      <c r="F1728" s="165" t="s">
        <v>231</v>
      </c>
      <c r="G1728" s="165">
        <v>201811</v>
      </c>
      <c r="H1728" s="284">
        <f>VLOOKUP(A1728,Specifikation!A:E,5,0)/12</f>
        <v>-1333.3333333333333</v>
      </c>
    </row>
    <row r="1729" spans="1:8">
      <c r="A1729" s="285">
        <v>6250</v>
      </c>
      <c r="B1729" s="165">
        <v>1</v>
      </c>
      <c r="C1729" s="165"/>
      <c r="D1729" s="165"/>
      <c r="E1729" s="165"/>
      <c r="F1729" s="165" t="s">
        <v>231</v>
      </c>
      <c r="G1729" s="165">
        <v>201812</v>
      </c>
      <c r="H1729" s="284">
        <f>VLOOKUP(A1729,Specifikation!A:E,5,0)/12</f>
        <v>-1333.3333333333333</v>
      </c>
    </row>
    <row r="1730" spans="1:8">
      <c r="A1730" s="285">
        <v>6321</v>
      </c>
      <c r="B1730" s="165">
        <v>1</v>
      </c>
      <c r="C1730" s="165"/>
      <c r="D1730" s="165"/>
      <c r="E1730" s="165"/>
      <c r="F1730" s="165" t="s">
        <v>231</v>
      </c>
      <c r="G1730" s="165">
        <v>201801</v>
      </c>
      <c r="H1730" s="284">
        <f>VLOOKUP(A1730,Specifikation!A:E,5,0)/12</f>
        <v>0</v>
      </c>
    </row>
    <row r="1731" spans="1:8">
      <c r="A1731" s="285">
        <v>6321</v>
      </c>
      <c r="B1731" s="165">
        <v>1</v>
      </c>
      <c r="C1731" s="165"/>
      <c r="D1731" s="165"/>
      <c r="E1731" s="165"/>
      <c r="F1731" s="165" t="s">
        <v>231</v>
      </c>
      <c r="G1731" s="165">
        <v>201802</v>
      </c>
      <c r="H1731" s="284">
        <f>VLOOKUP(A1731,Specifikation!A:E,5,0)/12</f>
        <v>0</v>
      </c>
    </row>
    <row r="1732" spans="1:8">
      <c r="A1732" s="285">
        <v>6321</v>
      </c>
      <c r="B1732" s="165">
        <v>1</v>
      </c>
      <c r="C1732" s="165"/>
      <c r="D1732" s="165"/>
      <c r="E1732" s="165"/>
      <c r="F1732" s="165" t="s">
        <v>231</v>
      </c>
      <c r="G1732" s="165">
        <v>201803</v>
      </c>
      <c r="H1732" s="284">
        <f>VLOOKUP(A1732,Specifikation!A:E,5,0)/12</f>
        <v>0</v>
      </c>
    </row>
    <row r="1733" spans="1:8">
      <c r="A1733" s="285">
        <v>6321</v>
      </c>
      <c r="B1733" s="165">
        <v>1</v>
      </c>
      <c r="C1733" s="165"/>
      <c r="D1733" s="165"/>
      <c r="E1733" s="165"/>
      <c r="F1733" s="165" t="s">
        <v>231</v>
      </c>
      <c r="G1733" s="165">
        <v>201804</v>
      </c>
      <c r="H1733" s="284">
        <f>VLOOKUP(A1733,Specifikation!A:E,5,0)/12</f>
        <v>0</v>
      </c>
    </row>
    <row r="1734" spans="1:8">
      <c r="A1734" s="285">
        <v>6321</v>
      </c>
      <c r="B1734" s="165">
        <v>1</v>
      </c>
      <c r="C1734" s="165"/>
      <c r="D1734" s="165"/>
      <c r="E1734" s="165"/>
      <c r="F1734" s="165" t="s">
        <v>231</v>
      </c>
      <c r="G1734" s="165">
        <v>201805</v>
      </c>
      <c r="H1734" s="284">
        <f>VLOOKUP(A1734,Specifikation!A:E,5,0)/12</f>
        <v>0</v>
      </c>
    </row>
    <row r="1735" spans="1:8">
      <c r="A1735" s="285">
        <v>6321</v>
      </c>
      <c r="B1735" s="165">
        <v>1</v>
      </c>
      <c r="C1735" s="165"/>
      <c r="D1735" s="165"/>
      <c r="E1735" s="165"/>
      <c r="F1735" s="165" t="s">
        <v>231</v>
      </c>
      <c r="G1735" s="165">
        <v>201806</v>
      </c>
      <c r="H1735" s="284">
        <f>VLOOKUP(A1735,Specifikation!A:E,5,0)/12</f>
        <v>0</v>
      </c>
    </row>
    <row r="1736" spans="1:8">
      <c r="A1736" s="285">
        <v>6321</v>
      </c>
      <c r="B1736" s="165">
        <v>1</v>
      </c>
      <c r="C1736" s="165"/>
      <c r="D1736" s="165"/>
      <c r="E1736" s="165"/>
      <c r="F1736" s="165" t="s">
        <v>231</v>
      </c>
      <c r="G1736" s="165">
        <v>201807</v>
      </c>
      <c r="H1736" s="284">
        <f>VLOOKUP(A1736,Specifikation!A:E,5,0)/12</f>
        <v>0</v>
      </c>
    </row>
    <row r="1737" spans="1:8">
      <c r="A1737" s="285">
        <v>6321</v>
      </c>
      <c r="B1737" s="165">
        <v>1</v>
      </c>
      <c r="C1737" s="165"/>
      <c r="D1737" s="165"/>
      <c r="E1737" s="165"/>
      <c r="F1737" s="165" t="s">
        <v>231</v>
      </c>
      <c r="G1737" s="165">
        <v>201808</v>
      </c>
      <c r="H1737" s="284">
        <f>VLOOKUP(A1737,Specifikation!A:E,5,0)/12</f>
        <v>0</v>
      </c>
    </row>
    <row r="1738" spans="1:8">
      <c r="A1738" s="285">
        <v>6321</v>
      </c>
      <c r="B1738" s="165">
        <v>1</v>
      </c>
      <c r="C1738" s="165"/>
      <c r="D1738" s="165"/>
      <c r="E1738" s="165"/>
      <c r="F1738" s="165" t="s">
        <v>231</v>
      </c>
      <c r="G1738" s="165">
        <v>201809</v>
      </c>
      <c r="H1738" s="284">
        <f>VLOOKUP(A1738,Specifikation!A:E,5,0)/12</f>
        <v>0</v>
      </c>
    </row>
    <row r="1739" spans="1:8">
      <c r="A1739" s="285">
        <v>6321</v>
      </c>
      <c r="B1739" s="165">
        <v>1</v>
      </c>
      <c r="C1739" s="165"/>
      <c r="D1739" s="165"/>
      <c r="E1739" s="165"/>
      <c r="F1739" s="165" t="s">
        <v>231</v>
      </c>
      <c r="G1739" s="165">
        <v>201810</v>
      </c>
      <c r="H1739" s="284">
        <f>VLOOKUP(A1739,Specifikation!A:E,5,0)/12</f>
        <v>0</v>
      </c>
    </row>
    <row r="1740" spans="1:8">
      <c r="A1740" s="285">
        <v>6321</v>
      </c>
      <c r="B1740" s="165">
        <v>1</v>
      </c>
      <c r="C1740" s="165"/>
      <c r="D1740" s="165"/>
      <c r="E1740" s="165"/>
      <c r="F1740" s="165" t="s">
        <v>231</v>
      </c>
      <c r="G1740" s="165">
        <v>201811</v>
      </c>
      <c r="H1740" s="284">
        <f>VLOOKUP(A1740,Specifikation!A:E,5,0)/12</f>
        <v>0</v>
      </c>
    </row>
    <row r="1741" spans="1:8">
      <c r="A1741" s="285">
        <v>6321</v>
      </c>
      <c r="B1741" s="165">
        <v>1</v>
      </c>
      <c r="C1741" s="165"/>
      <c r="D1741" s="165"/>
      <c r="E1741" s="165"/>
      <c r="F1741" s="165" t="s">
        <v>231</v>
      </c>
      <c r="G1741" s="165">
        <v>201812</v>
      </c>
      <c r="H1741" s="284">
        <f>VLOOKUP(A1741,Specifikation!A:E,5,0)/12</f>
        <v>0</v>
      </c>
    </row>
    <row r="1742" spans="1:8">
      <c r="A1742" s="285">
        <v>6351</v>
      </c>
      <c r="B1742" s="165">
        <v>1</v>
      </c>
      <c r="C1742" s="165"/>
      <c r="D1742" s="165"/>
      <c r="E1742" s="165"/>
      <c r="F1742" s="165" t="s">
        <v>231</v>
      </c>
      <c r="G1742" s="165">
        <v>201801</v>
      </c>
      <c r="H1742" s="284">
        <f>VLOOKUP(A1742,Specifikation!A:E,5,0)/12</f>
        <v>0</v>
      </c>
    </row>
    <row r="1743" spans="1:8">
      <c r="A1743" s="285">
        <v>6351</v>
      </c>
      <c r="B1743" s="165">
        <v>1</v>
      </c>
      <c r="C1743" s="165"/>
      <c r="D1743" s="165"/>
      <c r="E1743" s="165"/>
      <c r="F1743" s="165" t="s">
        <v>231</v>
      </c>
      <c r="G1743" s="165">
        <v>201802</v>
      </c>
      <c r="H1743" s="284">
        <f>VLOOKUP(A1743,Specifikation!A:E,5,0)/12</f>
        <v>0</v>
      </c>
    </row>
    <row r="1744" spans="1:8">
      <c r="A1744" s="285">
        <v>6351</v>
      </c>
      <c r="B1744" s="165">
        <v>1</v>
      </c>
      <c r="C1744" s="165"/>
      <c r="D1744" s="165"/>
      <c r="E1744" s="165"/>
      <c r="F1744" s="165" t="s">
        <v>231</v>
      </c>
      <c r="G1744" s="165">
        <v>201803</v>
      </c>
      <c r="H1744" s="284">
        <f>VLOOKUP(A1744,Specifikation!A:E,5,0)/12</f>
        <v>0</v>
      </c>
    </row>
    <row r="1745" spans="1:8">
      <c r="A1745" s="285">
        <v>6351</v>
      </c>
      <c r="B1745" s="165">
        <v>1</v>
      </c>
      <c r="C1745" s="165"/>
      <c r="D1745" s="165"/>
      <c r="E1745" s="165"/>
      <c r="F1745" s="165" t="s">
        <v>231</v>
      </c>
      <c r="G1745" s="165">
        <v>201804</v>
      </c>
      <c r="H1745" s="284">
        <f>VLOOKUP(A1745,Specifikation!A:E,5,0)/12</f>
        <v>0</v>
      </c>
    </row>
    <row r="1746" spans="1:8">
      <c r="A1746" s="285">
        <v>6351</v>
      </c>
      <c r="B1746" s="165">
        <v>1</v>
      </c>
      <c r="C1746" s="165"/>
      <c r="D1746" s="165"/>
      <c r="E1746" s="165"/>
      <c r="F1746" s="165" t="s">
        <v>231</v>
      </c>
      <c r="G1746" s="165">
        <v>201805</v>
      </c>
      <c r="H1746" s="284">
        <f>VLOOKUP(A1746,Specifikation!A:E,5,0)/12</f>
        <v>0</v>
      </c>
    </row>
    <row r="1747" spans="1:8">
      <c r="A1747" s="285">
        <v>6351</v>
      </c>
      <c r="B1747" s="165">
        <v>1</v>
      </c>
      <c r="C1747" s="165"/>
      <c r="D1747" s="165"/>
      <c r="E1747" s="165"/>
      <c r="F1747" s="165" t="s">
        <v>231</v>
      </c>
      <c r="G1747" s="165">
        <v>201806</v>
      </c>
      <c r="H1747" s="284">
        <f>VLOOKUP(A1747,Specifikation!A:E,5,0)/12</f>
        <v>0</v>
      </c>
    </row>
    <row r="1748" spans="1:8">
      <c r="A1748" s="285">
        <v>6351</v>
      </c>
      <c r="B1748" s="165">
        <v>1</v>
      </c>
      <c r="C1748" s="165"/>
      <c r="D1748" s="165"/>
      <c r="E1748" s="165"/>
      <c r="F1748" s="165" t="s">
        <v>231</v>
      </c>
      <c r="G1748" s="165">
        <v>201807</v>
      </c>
      <c r="H1748" s="284">
        <f>VLOOKUP(A1748,Specifikation!A:E,5,0)/12</f>
        <v>0</v>
      </c>
    </row>
    <row r="1749" spans="1:8">
      <c r="A1749" s="285">
        <v>6351</v>
      </c>
      <c r="B1749" s="165">
        <v>1</v>
      </c>
      <c r="C1749" s="165"/>
      <c r="D1749" s="165"/>
      <c r="E1749" s="165"/>
      <c r="F1749" s="165" t="s">
        <v>231</v>
      </c>
      <c r="G1749" s="165">
        <v>201808</v>
      </c>
      <c r="H1749" s="284">
        <f>VLOOKUP(A1749,Specifikation!A:E,5,0)/12</f>
        <v>0</v>
      </c>
    </row>
    <row r="1750" spans="1:8">
      <c r="A1750" s="285">
        <v>6351</v>
      </c>
      <c r="B1750" s="165">
        <v>1</v>
      </c>
      <c r="C1750" s="165"/>
      <c r="D1750" s="165"/>
      <c r="E1750" s="165"/>
      <c r="F1750" s="165" t="s">
        <v>231</v>
      </c>
      <c r="G1750" s="165">
        <v>201809</v>
      </c>
      <c r="H1750" s="284">
        <f>VLOOKUP(A1750,Specifikation!A:E,5,0)/12</f>
        <v>0</v>
      </c>
    </row>
    <row r="1751" spans="1:8">
      <c r="A1751" s="285">
        <v>6351</v>
      </c>
      <c r="B1751" s="165">
        <v>1</v>
      </c>
      <c r="C1751" s="165"/>
      <c r="D1751" s="165"/>
      <c r="E1751" s="165"/>
      <c r="F1751" s="165" t="s">
        <v>231</v>
      </c>
      <c r="G1751" s="165">
        <v>201810</v>
      </c>
      <c r="H1751" s="284">
        <f>VLOOKUP(A1751,Specifikation!A:E,5,0)/12</f>
        <v>0</v>
      </c>
    </row>
    <row r="1752" spans="1:8">
      <c r="A1752" s="285">
        <v>6351</v>
      </c>
      <c r="B1752" s="165">
        <v>1</v>
      </c>
      <c r="C1752" s="165"/>
      <c r="D1752" s="165"/>
      <c r="E1752" s="165"/>
      <c r="F1752" s="165" t="s">
        <v>231</v>
      </c>
      <c r="G1752" s="165">
        <v>201811</v>
      </c>
      <c r="H1752" s="284">
        <f>VLOOKUP(A1752,Specifikation!A:E,5,0)/12</f>
        <v>0</v>
      </c>
    </row>
    <row r="1753" spans="1:8">
      <c r="A1753" s="285">
        <v>6351</v>
      </c>
      <c r="B1753" s="165">
        <v>1</v>
      </c>
      <c r="C1753" s="165"/>
      <c r="D1753" s="165"/>
      <c r="E1753" s="165"/>
      <c r="F1753" s="165" t="s">
        <v>231</v>
      </c>
      <c r="G1753" s="165">
        <v>201812</v>
      </c>
      <c r="H1753" s="284">
        <f>VLOOKUP(A1753,Specifikation!A:E,5,0)/12</f>
        <v>0</v>
      </c>
    </row>
    <row r="1754" spans="1:8">
      <c r="A1754" s="285">
        <v>6352</v>
      </c>
      <c r="B1754" s="165">
        <v>1</v>
      </c>
      <c r="C1754" s="165"/>
      <c r="D1754" s="165"/>
      <c r="E1754" s="165"/>
      <c r="F1754" s="165" t="s">
        <v>231</v>
      </c>
      <c r="G1754" s="165">
        <v>201801</v>
      </c>
      <c r="H1754" s="284">
        <f>VLOOKUP(A1754,Specifikation!A:E,5,0)/12</f>
        <v>0</v>
      </c>
    </row>
    <row r="1755" spans="1:8">
      <c r="A1755" s="285">
        <v>6352</v>
      </c>
      <c r="B1755" s="165">
        <v>1</v>
      </c>
      <c r="C1755" s="165"/>
      <c r="D1755" s="165"/>
      <c r="E1755" s="165"/>
      <c r="F1755" s="165" t="s">
        <v>231</v>
      </c>
      <c r="G1755" s="165">
        <v>201802</v>
      </c>
      <c r="H1755" s="284">
        <f>VLOOKUP(A1755,Specifikation!A:E,5,0)/12</f>
        <v>0</v>
      </c>
    </row>
    <row r="1756" spans="1:8">
      <c r="A1756" s="285">
        <v>6352</v>
      </c>
      <c r="B1756" s="165">
        <v>1</v>
      </c>
      <c r="C1756" s="165"/>
      <c r="D1756" s="165"/>
      <c r="E1756" s="165"/>
      <c r="F1756" s="165" t="s">
        <v>231</v>
      </c>
      <c r="G1756" s="165">
        <v>201803</v>
      </c>
      <c r="H1756" s="284">
        <f>VLOOKUP(A1756,Specifikation!A:E,5,0)/12</f>
        <v>0</v>
      </c>
    </row>
    <row r="1757" spans="1:8">
      <c r="A1757" s="285">
        <v>6352</v>
      </c>
      <c r="B1757" s="165">
        <v>1</v>
      </c>
      <c r="C1757" s="165"/>
      <c r="D1757" s="165"/>
      <c r="E1757" s="165"/>
      <c r="F1757" s="165" t="s">
        <v>231</v>
      </c>
      <c r="G1757" s="165">
        <v>201804</v>
      </c>
      <c r="H1757" s="284">
        <f>VLOOKUP(A1757,Specifikation!A:E,5,0)/12</f>
        <v>0</v>
      </c>
    </row>
    <row r="1758" spans="1:8">
      <c r="A1758" s="285">
        <v>6352</v>
      </c>
      <c r="B1758" s="165">
        <v>1</v>
      </c>
      <c r="C1758" s="165"/>
      <c r="D1758" s="165"/>
      <c r="E1758" s="165"/>
      <c r="F1758" s="165" t="s">
        <v>231</v>
      </c>
      <c r="G1758" s="165">
        <v>201805</v>
      </c>
      <c r="H1758" s="284">
        <f>VLOOKUP(A1758,Specifikation!A:E,5,0)/12</f>
        <v>0</v>
      </c>
    </row>
    <row r="1759" spans="1:8">
      <c r="A1759" s="285">
        <v>6352</v>
      </c>
      <c r="B1759" s="165">
        <v>1</v>
      </c>
      <c r="C1759" s="165"/>
      <c r="D1759" s="165"/>
      <c r="E1759" s="165"/>
      <c r="F1759" s="165" t="s">
        <v>231</v>
      </c>
      <c r="G1759" s="165">
        <v>201806</v>
      </c>
      <c r="H1759" s="284">
        <f>VLOOKUP(A1759,Specifikation!A:E,5,0)/12</f>
        <v>0</v>
      </c>
    </row>
    <row r="1760" spans="1:8">
      <c r="A1760" s="285">
        <v>6352</v>
      </c>
      <c r="B1760" s="165">
        <v>1</v>
      </c>
      <c r="C1760" s="165"/>
      <c r="D1760" s="165"/>
      <c r="E1760" s="165"/>
      <c r="F1760" s="165" t="s">
        <v>231</v>
      </c>
      <c r="G1760" s="165">
        <v>201807</v>
      </c>
      <c r="H1760" s="284">
        <f>VLOOKUP(A1760,Specifikation!A:E,5,0)/12</f>
        <v>0</v>
      </c>
    </row>
    <row r="1761" spans="1:8">
      <c r="A1761" s="285">
        <v>6352</v>
      </c>
      <c r="B1761" s="165">
        <v>1</v>
      </c>
      <c r="C1761" s="165"/>
      <c r="D1761" s="165"/>
      <c r="E1761" s="165"/>
      <c r="F1761" s="165" t="s">
        <v>231</v>
      </c>
      <c r="G1761" s="165">
        <v>201808</v>
      </c>
      <c r="H1761" s="284">
        <f>VLOOKUP(A1761,Specifikation!A:E,5,0)/12</f>
        <v>0</v>
      </c>
    </row>
    <row r="1762" spans="1:8">
      <c r="A1762" s="285">
        <v>6352</v>
      </c>
      <c r="B1762" s="165">
        <v>1</v>
      </c>
      <c r="C1762" s="165"/>
      <c r="D1762" s="165"/>
      <c r="E1762" s="165"/>
      <c r="F1762" s="165" t="s">
        <v>231</v>
      </c>
      <c r="G1762" s="165">
        <v>201809</v>
      </c>
      <c r="H1762" s="284">
        <f>VLOOKUP(A1762,Specifikation!A:E,5,0)/12</f>
        <v>0</v>
      </c>
    </row>
    <row r="1763" spans="1:8">
      <c r="A1763" s="285">
        <v>6352</v>
      </c>
      <c r="B1763" s="165">
        <v>1</v>
      </c>
      <c r="C1763" s="165"/>
      <c r="D1763" s="165"/>
      <c r="E1763" s="165"/>
      <c r="F1763" s="165" t="s">
        <v>231</v>
      </c>
      <c r="G1763" s="165">
        <v>201810</v>
      </c>
      <c r="H1763" s="284">
        <f>VLOOKUP(A1763,Specifikation!A:E,5,0)/12</f>
        <v>0</v>
      </c>
    </row>
    <row r="1764" spans="1:8">
      <c r="A1764" s="285">
        <v>6352</v>
      </c>
      <c r="B1764" s="165">
        <v>1</v>
      </c>
      <c r="C1764" s="165"/>
      <c r="D1764" s="165"/>
      <c r="E1764" s="165"/>
      <c r="F1764" s="165" t="s">
        <v>231</v>
      </c>
      <c r="G1764" s="165">
        <v>201811</v>
      </c>
      <c r="H1764" s="284">
        <f>VLOOKUP(A1764,Specifikation!A:E,5,0)/12</f>
        <v>0</v>
      </c>
    </row>
    <row r="1765" spans="1:8">
      <c r="A1765" s="285">
        <v>6352</v>
      </c>
      <c r="B1765" s="165">
        <v>1</v>
      </c>
      <c r="C1765" s="165"/>
      <c r="D1765" s="165"/>
      <c r="E1765" s="165"/>
      <c r="F1765" s="165" t="s">
        <v>231</v>
      </c>
      <c r="G1765" s="165">
        <v>201812</v>
      </c>
      <c r="H1765" s="284">
        <f>VLOOKUP(A1765,Specifikation!A:E,5,0)/12</f>
        <v>0</v>
      </c>
    </row>
    <row r="1766" spans="1:8">
      <c r="A1766" s="285">
        <v>6421</v>
      </c>
      <c r="B1766" s="165">
        <v>1</v>
      </c>
      <c r="C1766" s="165"/>
      <c r="D1766" s="165"/>
      <c r="E1766" s="165"/>
      <c r="F1766" s="165" t="s">
        <v>231</v>
      </c>
      <c r="G1766" s="165">
        <v>201801</v>
      </c>
      <c r="H1766" s="284">
        <f>VLOOKUP(A1766,Specifikation!A:E,5,0)/12</f>
        <v>-1166.6666666666667</v>
      </c>
    </row>
    <row r="1767" spans="1:8">
      <c r="A1767" s="285">
        <v>6421</v>
      </c>
      <c r="B1767" s="165">
        <v>1</v>
      </c>
      <c r="C1767" s="165"/>
      <c r="D1767" s="165"/>
      <c r="E1767" s="165"/>
      <c r="F1767" s="165" t="s">
        <v>231</v>
      </c>
      <c r="G1767" s="165">
        <v>201802</v>
      </c>
      <c r="H1767" s="284">
        <f>VLOOKUP(A1767,Specifikation!A:E,5,0)/12</f>
        <v>-1166.6666666666667</v>
      </c>
    </row>
    <row r="1768" spans="1:8">
      <c r="A1768" s="285">
        <v>6421</v>
      </c>
      <c r="B1768" s="165">
        <v>1</v>
      </c>
      <c r="C1768" s="165"/>
      <c r="D1768" s="165"/>
      <c r="E1768" s="165"/>
      <c r="F1768" s="165" t="s">
        <v>231</v>
      </c>
      <c r="G1768" s="165">
        <v>201803</v>
      </c>
      <c r="H1768" s="284">
        <f>VLOOKUP(A1768,Specifikation!A:E,5,0)/12</f>
        <v>-1166.6666666666667</v>
      </c>
    </row>
    <row r="1769" spans="1:8">
      <c r="A1769" s="285">
        <v>6421</v>
      </c>
      <c r="B1769" s="165">
        <v>1</v>
      </c>
      <c r="C1769" s="165"/>
      <c r="D1769" s="165"/>
      <c r="E1769" s="165"/>
      <c r="F1769" s="165" t="s">
        <v>231</v>
      </c>
      <c r="G1769" s="165">
        <v>201804</v>
      </c>
      <c r="H1769" s="284">
        <f>VLOOKUP(A1769,Specifikation!A:E,5,0)/12</f>
        <v>-1166.6666666666667</v>
      </c>
    </row>
    <row r="1770" spans="1:8">
      <c r="A1770" s="285">
        <v>6421</v>
      </c>
      <c r="B1770" s="165">
        <v>1</v>
      </c>
      <c r="C1770" s="165"/>
      <c r="D1770" s="165"/>
      <c r="E1770" s="165"/>
      <c r="F1770" s="165" t="s">
        <v>231</v>
      </c>
      <c r="G1770" s="165">
        <v>201805</v>
      </c>
      <c r="H1770" s="284">
        <f>VLOOKUP(A1770,Specifikation!A:E,5,0)/12</f>
        <v>-1166.6666666666667</v>
      </c>
    </row>
    <row r="1771" spans="1:8">
      <c r="A1771" s="285">
        <v>6421</v>
      </c>
      <c r="B1771" s="165">
        <v>1</v>
      </c>
      <c r="C1771" s="165"/>
      <c r="D1771" s="165"/>
      <c r="E1771" s="165"/>
      <c r="F1771" s="165" t="s">
        <v>231</v>
      </c>
      <c r="G1771" s="165">
        <v>201806</v>
      </c>
      <c r="H1771" s="284">
        <f>VLOOKUP(A1771,Specifikation!A:E,5,0)/12</f>
        <v>-1166.6666666666667</v>
      </c>
    </row>
    <row r="1772" spans="1:8">
      <c r="A1772" s="285">
        <v>6421</v>
      </c>
      <c r="B1772" s="165">
        <v>1</v>
      </c>
      <c r="C1772" s="165"/>
      <c r="D1772" s="165"/>
      <c r="E1772" s="165"/>
      <c r="F1772" s="165" t="s">
        <v>231</v>
      </c>
      <c r="G1772" s="165">
        <v>201807</v>
      </c>
      <c r="H1772" s="284">
        <f>VLOOKUP(A1772,Specifikation!A:E,5,0)/12</f>
        <v>-1166.6666666666667</v>
      </c>
    </row>
    <row r="1773" spans="1:8">
      <c r="A1773" s="285">
        <v>6421</v>
      </c>
      <c r="B1773" s="165">
        <v>1</v>
      </c>
      <c r="C1773" s="165"/>
      <c r="D1773" s="165"/>
      <c r="E1773" s="165"/>
      <c r="F1773" s="165" t="s">
        <v>231</v>
      </c>
      <c r="G1773" s="165">
        <v>201808</v>
      </c>
      <c r="H1773" s="284">
        <f>VLOOKUP(A1773,Specifikation!A:E,5,0)/12</f>
        <v>-1166.6666666666667</v>
      </c>
    </row>
    <row r="1774" spans="1:8">
      <c r="A1774" s="285">
        <v>6421</v>
      </c>
      <c r="B1774" s="165">
        <v>1</v>
      </c>
      <c r="C1774" s="165"/>
      <c r="D1774" s="165"/>
      <c r="E1774" s="165"/>
      <c r="F1774" s="165" t="s">
        <v>231</v>
      </c>
      <c r="G1774" s="165">
        <v>201809</v>
      </c>
      <c r="H1774" s="284">
        <f>VLOOKUP(A1774,Specifikation!A:E,5,0)/12</f>
        <v>-1166.6666666666667</v>
      </c>
    </row>
    <row r="1775" spans="1:8">
      <c r="A1775" s="285">
        <v>6421</v>
      </c>
      <c r="B1775" s="165">
        <v>1</v>
      </c>
      <c r="C1775" s="165"/>
      <c r="D1775" s="165"/>
      <c r="E1775" s="165"/>
      <c r="F1775" s="165" t="s">
        <v>231</v>
      </c>
      <c r="G1775" s="165">
        <v>201810</v>
      </c>
      <c r="H1775" s="284">
        <f>VLOOKUP(A1775,Specifikation!A:E,5,0)/12</f>
        <v>-1166.6666666666667</v>
      </c>
    </row>
    <row r="1776" spans="1:8">
      <c r="A1776" s="285">
        <v>6421</v>
      </c>
      <c r="B1776" s="165">
        <v>1</v>
      </c>
      <c r="C1776" s="165"/>
      <c r="D1776" s="165"/>
      <c r="E1776" s="165"/>
      <c r="F1776" s="165" t="s">
        <v>231</v>
      </c>
      <c r="G1776" s="165">
        <v>201811</v>
      </c>
      <c r="H1776" s="284">
        <f>VLOOKUP(A1776,Specifikation!A:E,5,0)/12</f>
        <v>-1166.6666666666667</v>
      </c>
    </row>
    <row r="1777" spans="1:8">
      <c r="A1777" s="285">
        <v>6421</v>
      </c>
      <c r="B1777" s="165">
        <v>1</v>
      </c>
      <c r="C1777" s="165"/>
      <c r="D1777" s="165"/>
      <c r="E1777" s="165"/>
      <c r="F1777" s="165" t="s">
        <v>231</v>
      </c>
      <c r="G1777" s="165">
        <v>201812</v>
      </c>
      <c r="H1777" s="284">
        <f>VLOOKUP(A1777,Specifikation!A:E,5,0)/12</f>
        <v>-1166.6666666666667</v>
      </c>
    </row>
    <row r="1778" spans="1:8">
      <c r="A1778" s="285">
        <v>6481</v>
      </c>
      <c r="B1778" s="165">
        <v>1</v>
      </c>
      <c r="C1778" s="165"/>
      <c r="D1778" s="165"/>
      <c r="E1778" s="165"/>
      <c r="F1778" s="165" t="s">
        <v>231</v>
      </c>
      <c r="G1778" s="165">
        <v>201801</v>
      </c>
      <c r="H1778" s="284">
        <f>VLOOKUP(A1778,Specifikation!A:E,5,0)/12</f>
        <v>-20583.333333333332</v>
      </c>
    </row>
    <row r="1779" spans="1:8">
      <c r="A1779" s="285">
        <v>6481</v>
      </c>
      <c r="B1779" s="165">
        <v>1</v>
      </c>
      <c r="C1779" s="165"/>
      <c r="D1779" s="165"/>
      <c r="E1779" s="165"/>
      <c r="F1779" s="165" t="s">
        <v>231</v>
      </c>
      <c r="G1779" s="165">
        <v>201802</v>
      </c>
      <c r="H1779" s="284">
        <f>VLOOKUP(A1779,Specifikation!A:E,5,0)/12</f>
        <v>-20583.333333333332</v>
      </c>
    </row>
    <row r="1780" spans="1:8">
      <c r="A1780" s="285">
        <v>6481</v>
      </c>
      <c r="B1780" s="165">
        <v>1</v>
      </c>
      <c r="C1780" s="165"/>
      <c r="D1780" s="165"/>
      <c r="E1780" s="165"/>
      <c r="F1780" s="165" t="s">
        <v>231</v>
      </c>
      <c r="G1780" s="165">
        <v>201803</v>
      </c>
      <c r="H1780" s="284">
        <f>VLOOKUP(A1780,Specifikation!A:E,5,0)/12</f>
        <v>-20583.333333333332</v>
      </c>
    </row>
    <row r="1781" spans="1:8">
      <c r="A1781" s="285">
        <v>6481</v>
      </c>
      <c r="B1781" s="165">
        <v>1</v>
      </c>
      <c r="C1781" s="165"/>
      <c r="D1781" s="165"/>
      <c r="E1781" s="165"/>
      <c r="F1781" s="165" t="s">
        <v>231</v>
      </c>
      <c r="G1781" s="165">
        <v>201804</v>
      </c>
      <c r="H1781" s="284">
        <f>VLOOKUP(A1781,Specifikation!A:E,5,0)/12</f>
        <v>-20583.333333333332</v>
      </c>
    </row>
    <row r="1782" spans="1:8">
      <c r="A1782" s="285">
        <v>6481</v>
      </c>
      <c r="B1782" s="165">
        <v>1</v>
      </c>
      <c r="C1782" s="165"/>
      <c r="D1782" s="165"/>
      <c r="E1782" s="165"/>
      <c r="F1782" s="165" t="s">
        <v>231</v>
      </c>
      <c r="G1782" s="165">
        <v>201805</v>
      </c>
      <c r="H1782" s="284">
        <f>VLOOKUP(A1782,Specifikation!A:E,5,0)/12</f>
        <v>-20583.333333333332</v>
      </c>
    </row>
    <row r="1783" spans="1:8">
      <c r="A1783" s="285">
        <v>6481</v>
      </c>
      <c r="B1783" s="165">
        <v>1</v>
      </c>
      <c r="C1783" s="165"/>
      <c r="D1783" s="165"/>
      <c r="E1783" s="165"/>
      <c r="F1783" s="165" t="s">
        <v>231</v>
      </c>
      <c r="G1783" s="165">
        <v>201806</v>
      </c>
      <c r="H1783" s="284">
        <f>VLOOKUP(A1783,Specifikation!A:E,5,0)/12</f>
        <v>-20583.333333333332</v>
      </c>
    </row>
    <row r="1784" spans="1:8">
      <c r="A1784" s="285">
        <v>6481</v>
      </c>
      <c r="B1784" s="165">
        <v>1</v>
      </c>
      <c r="C1784" s="165"/>
      <c r="D1784" s="165"/>
      <c r="E1784" s="165"/>
      <c r="F1784" s="165" t="s">
        <v>231</v>
      </c>
      <c r="G1784" s="165">
        <v>201807</v>
      </c>
      <c r="H1784" s="284">
        <f>VLOOKUP(A1784,Specifikation!A:E,5,0)/12</f>
        <v>-20583.333333333332</v>
      </c>
    </row>
    <row r="1785" spans="1:8">
      <c r="A1785" s="285">
        <v>6481</v>
      </c>
      <c r="B1785" s="165">
        <v>1</v>
      </c>
      <c r="C1785" s="165"/>
      <c r="D1785" s="165"/>
      <c r="E1785" s="165"/>
      <c r="F1785" s="165" t="s">
        <v>231</v>
      </c>
      <c r="G1785" s="165">
        <v>201808</v>
      </c>
      <c r="H1785" s="284">
        <f>VLOOKUP(A1785,Specifikation!A:E,5,0)/12</f>
        <v>-20583.333333333332</v>
      </c>
    </row>
    <row r="1786" spans="1:8">
      <c r="A1786" s="285">
        <v>6481</v>
      </c>
      <c r="B1786" s="165">
        <v>1</v>
      </c>
      <c r="C1786" s="165"/>
      <c r="D1786" s="165"/>
      <c r="E1786" s="165"/>
      <c r="F1786" s="165" t="s">
        <v>231</v>
      </c>
      <c r="G1786" s="165">
        <v>201809</v>
      </c>
      <c r="H1786" s="284">
        <f>VLOOKUP(A1786,Specifikation!A:E,5,0)/12</f>
        <v>-20583.333333333332</v>
      </c>
    </row>
    <row r="1787" spans="1:8">
      <c r="A1787" s="285">
        <v>6481</v>
      </c>
      <c r="B1787" s="165">
        <v>1</v>
      </c>
      <c r="C1787" s="165"/>
      <c r="D1787" s="165"/>
      <c r="E1787" s="165"/>
      <c r="F1787" s="165" t="s">
        <v>231</v>
      </c>
      <c r="G1787" s="165">
        <v>201810</v>
      </c>
      <c r="H1787" s="284">
        <f>VLOOKUP(A1787,Specifikation!A:E,5,0)/12</f>
        <v>-20583.333333333332</v>
      </c>
    </row>
    <row r="1788" spans="1:8">
      <c r="A1788" s="285">
        <v>6481</v>
      </c>
      <c r="B1788" s="165">
        <v>1</v>
      </c>
      <c r="C1788" s="165"/>
      <c r="D1788" s="165"/>
      <c r="E1788" s="165"/>
      <c r="F1788" s="165" t="s">
        <v>231</v>
      </c>
      <c r="G1788" s="165">
        <v>201811</v>
      </c>
      <c r="H1788" s="284">
        <f>VLOOKUP(A1788,Specifikation!A:E,5,0)/12</f>
        <v>-20583.333333333332</v>
      </c>
    </row>
    <row r="1789" spans="1:8">
      <c r="A1789" s="285">
        <v>6481</v>
      </c>
      <c r="B1789" s="165">
        <v>1</v>
      </c>
      <c r="C1789" s="165"/>
      <c r="D1789" s="165"/>
      <c r="E1789" s="165"/>
      <c r="F1789" s="165" t="s">
        <v>231</v>
      </c>
      <c r="G1789" s="165">
        <v>201812</v>
      </c>
      <c r="H1789" s="284">
        <f>VLOOKUP(A1789,Specifikation!A:E,5,0)/12</f>
        <v>-20583.333333333332</v>
      </c>
    </row>
    <row r="1790" spans="1:8">
      <c r="A1790" s="285">
        <v>6482</v>
      </c>
      <c r="B1790" s="165">
        <v>1</v>
      </c>
      <c r="C1790" s="165"/>
      <c r="D1790" s="165"/>
      <c r="E1790" s="165"/>
      <c r="F1790" s="165" t="s">
        <v>231</v>
      </c>
      <c r="G1790" s="165">
        <v>201801</v>
      </c>
      <c r="H1790" s="284">
        <f>VLOOKUP(A1790,Specifikation!A:E,5,0)/12</f>
        <v>0</v>
      </c>
    </row>
    <row r="1791" spans="1:8">
      <c r="A1791" s="285">
        <v>6482</v>
      </c>
      <c r="B1791" s="165">
        <v>1</v>
      </c>
      <c r="C1791" s="165"/>
      <c r="D1791" s="165"/>
      <c r="E1791" s="165"/>
      <c r="F1791" s="165" t="s">
        <v>231</v>
      </c>
      <c r="G1791" s="165">
        <v>201802</v>
      </c>
      <c r="H1791" s="284">
        <f>VLOOKUP(A1791,Specifikation!A:E,5,0)/12</f>
        <v>0</v>
      </c>
    </row>
    <row r="1792" spans="1:8">
      <c r="A1792" s="285">
        <v>6482</v>
      </c>
      <c r="B1792" s="165">
        <v>1</v>
      </c>
      <c r="C1792" s="165"/>
      <c r="D1792" s="165"/>
      <c r="E1792" s="165"/>
      <c r="F1792" s="165" t="s">
        <v>231</v>
      </c>
      <c r="G1792" s="165">
        <v>201803</v>
      </c>
      <c r="H1792" s="284">
        <f>VLOOKUP(A1792,Specifikation!A:E,5,0)/12</f>
        <v>0</v>
      </c>
    </row>
    <row r="1793" spans="1:8">
      <c r="A1793" s="285">
        <v>6482</v>
      </c>
      <c r="B1793" s="165">
        <v>1</v>
      </c>
      <c r="C1793" s="165"/>
      <c r="D1793" s="165"/>
      <c r="E1793" s="165"/>
      <c r="F1793" s="165" t="s">
        <v>231</v>
      </c>
      <c r="G1793" s="165">
        <v>201804</v>
      </c>
      <c r="H1793" s="284">
        <f>VLOOKUP(A1793,Specifikation!A:E,5,0)/12</f>
        <v>0</v>
      </c>
    </row>
    <row r="1794" spans="1:8">
      <c r="A1794" s="285">
        <v>6482</v>
      </c>
      <c r="B1794" s="165">
        <v>1</v>
      </c>
      <c r="C1794" s="165"/>
      <c r="D1794" s="165"/>
      <c r="E1794" s="165"/>
      <c r="F1794" s="165" t="s">
        <v>231</v>
      </c>
      <c r="G1794" s="165">
        <v>201805</v>
      </c>
      <c r="H1794" s="284">
        <f>VLOOKUP(A1794,Specifikation!A:E,5,0)/12</f>
        <v>0</v>
      </c>
    </row>
    <row r="1795" spans="1:8">
      <c r="A1795" s="285">
        <v>6482</v>
      </c>
      <c r="B1795" s="165">
        <v>1</v>
      </c>
      <c r="C1795" s="165"/>
      <c r="D1795" s="165"/>
      <c r="E1795" s="165"/>
      <c r="F1795" s="165" t="s">
        <v>231</v>
      </c>
      <c r="G1795" s="165">
        <v>201806</v>
      </c>
      <c r="H1795" s="284">
        <f>VLOOKUP(A1795,Specifikation!A:E,5,0)/12</f>
        <v>0</v>
      </c>
    </row>
    <row r="1796" spans="1:8">
      <c r="A1796" s="285">
        <v>6482</v>
      </c>
      <c r="B1796" s="165">
        <v>1</v>
      </c>
      <c r="C1796" s="165"/>
      <c r="D1796" s="165"/>
      <c r="E1796" s="165"/>
      <c r="F1796" s="165" t="s">
        <v>231</v>
      </c>
      <c r="G1796" s="165">
        <v>201807</v>
      </c>
      <c r="H1796" s="284">
        <f>VLOOKUP(A1796,Specifikation!A:E,5,0)/12</f>
        <v>0</v>
      </c>
    </row>
    <row r="1797" spans="1:8">
      <c r="A1797" s="285">
        <v>6482</v>
      </c>
      <c r="B1797" s="165">
        <v>1</v>
      </c>
      <c r="C1797" s="165"/>
      <c r="D1797" s="165"/>
      <c r="E1797" s="165"/>
      <c r="F1797" s="165" t="s">
        <v>231</v>
      </c>
      <c r="G1797" s="165">
        <v>201808</v>
      </c>
      <c r="H1797" s="284">
        <f>VLOOKUP(A1797,Specifikation!A:E,5,0)/12</f>
        <v>0</v>
      </c>
    </row>
    <row r="1798" spans="1:8">
      <c r="A1798" s="285">
        <v>6482</v>
      </c>
      <c r="B1798" s="165">
        <v>1</v>
      </c>
      <c r="C1798" s="165"/>
      <c r="D1798" s="165"/>
      <c r="E1798" s="165"/>
      <c r="F1798" s="165" t="s">
        <v>231</v>
      </c>
      <c r="G1798" s="165">
        <v>201809</v>
      </c>
      <c r="H1798" s="284">
        <f>VLOOKUP(A1798,Specifikation!A:E,5,0)/12</f>
        <v>0</v>
      </c>
    </row>
    <row r="1799" spans="1:8">
      <c r="A1799" s="285">
        <v>6482</v>
      </c>
      <c r="B1799" s="165">
        <v>1</v>
      </c>
      <c r="C1799" s="165"/>
      <c r="D1799" s="165"/>
      <c r="E1799" s="165"/>
      <c r="F1799" s="165" t="s">
        <v>231</v>
      </c>
      <c r="G1799" s="165">
        <v>201810</v>
      </c>
      <c r="H1799" s="284">
        <f>VLOOKUP(A1799,Specifikation!A:E,5,0)/12</f>
        <v>0</v>
      </c>
    </row>
    <row r="1800" spans="1:8">
      <c r="A1800" s="285">
        <v>6482</v>
      </c>
      <c r="B1800" s="165">
        <v>1</v>
      </c>
      <c r="C1800" s="165"/>
      <c r="D1800" s="165"/>
      <c r="E1800" s="165"/>
      <c r="F1800" s="165" t="s">
        <v>231</v>
      </c>
      <c r="G1800" s="165">
        <v>201811</v>
      </c>
      <c r="H1800" s="284">
        <f>VLOOKUP(A1800,Specifikation!A:E,5,0)/12</f>
        <v>0</v>
      </c>
    </row>
    <row r="1801" spans="1:8">
      <c r="A1801" s="285">
        <v>6482</v>
      </c>
      <c r="B1801" s="165">
        <v>1</v>
      </c>
      <c r="C1801" s="165"/>
      <c r="D1801" s="165"/>
      <c r="E1801" s="165"/>
      <c r="F1801" s="165" t="s">
        <v>231</v>
      </c>
      <c r="G1801" s="165">
        <v>201812</v>
      </c>
      <c r="H1801" s="284">
        <f>VLOOKUP(A1801,Specifikation!A:E,5,0)/12</f>
        <v>0</v>
      </c>
    </row>
    <row r="1802" spans="1:8">
      <c r="A1802" s="285">
        <v>6483</v>
      </c>
      <c r="B1802" s="165">
        <v>1</v>
      </c>
      <c r="C1802" s="165"/>
      <c r="D1802" s="165"/>
      <c r="E1802" s="165"/>
      <c r="F1802" s="165" t="s">
        <v>231</v>
      </c>
      <c r="G1802" s="165">
        <v>201801</v>
      </c>
      <c r="H1802" s="284">
        <f>VLOOKUP(A1802,Specifikation!A:E,5,0)/12</f>
        <v>-18916.666666666668</v>
      </c>
    </row>
    <row r="1803" spans="1:8">
      <c r="A1803" s="285">
        <v>6483</v>
      </c>
      <c r="B1803" s="165">
        <v>1</v>
      </c>
      <c r="C1803" s="165"/>
      <c r="D1803" s="165"/>
      <c r="E1803" s="165"/>
      <c r="F1803" s="165" t="s">
        <v>231</v>
      </c>
      <c r="G1803" s="165">
        <v>201802</v>
      </c>
      <c r="H1803" s="284">
        <f>VLOOKUP(A1803,Specifikation!A:E,5,0)/12</f>
        <v>-18916.666666666668</v>
      </c>
    </row>
    <row r="1804" spans="1:8">
      <c r="A1804" s="285">
        <v>6483</v>
      </c>
      <c r="B1804" s="165">
        <v>1</v>
      </c>
      <c r="C1804" s="165"/>
      <c r="D1804" s="165"/>
      <c r="E1804" s="165"/>
      <c r="F1804" s="165" t="s">
        <v>231</v>
      </c>
      <c r="G1804" s="165">
        <v>201803</v>
      </c>
      <c r="H1804" s="284">
        <f>VLOOKUP(A1804,Specifikation!A:E,5,0)/12</f>
        <v>-18916.666666666668</v>
      </c>
    </row>
    <row r="1805" spans="1:8">
      <c r="A1805" s="285">
        <v>6483</v>
      </c>
      <c r="B1805" s="165">
        <v>1</v>
      </c>
      <c r="C1805" s="165"/>
      <c r="D1805" s="165"/>
      <c r="E1805" s="165"/>
      <c r="F1805" s="165" t="s">
        <v>231</v>
      </c>
      <c r="G1805" s="165">
        <v>201804</v>
      </c>
      <c r="H1805" s="284">
        <f>VLOOKUP(A1805,Specifikation!A:E,5,0)/12</f>
        <v>-18916.666666666668</v>
      </c>
    </row>
    <row r="1806" spans="1:8">
      <c r="A1806" s="285">
        <v>6483</v>
      </c>
      <c r="B1806" s="165">
        <v>1</v>
      </c>
      <c r="C1806" s="165"/>
      <c r="D1806" s="165"/>
      <c r="E1806" s="165"/>
      <c r="F1806" s="165" t="s">
        <v>231</v>
      </c>
      <c r="G1806" s="165">
        <v>201805</v>
      </c>
      <c r="H1806" s="284">
        <f>VLOOKUP(A1806,Specifikation!A:E,5,0)/12</f>
        <v>-18916.666666666668</v>
      </c>
    </row>
    <row r="1807" spans="1:8">
      <c r="A1807" s="285">
        <v>6483</v>
      </c>
      <c r="B1807" s="165">
        <v>1</v>
      </c>
      <c r="C1807" s="165"/>
      <c r="D1807" s="165"/>
      <c r="E1807" s="165"/>
      <c r="F1807" s="165" t="s">
        <v>231</v>
      </c>
      <c r="G1807" s="165">
        <v>201806</v>
      </c>
      <c r="H1807" s="284">
        <f>VLOOKUP(A1807,Specifikation!A:E,5,0)/12</f>
        <v>-18916.666666666668</v>
      </c>
    </row>
    <row r="1808" spans="1:8">
      <c r="A1808" s="285">
        <v>6483</v>
      </c>
      <c r="B1808" s="165">
        <v>1</v>
      </c>
      <c r="C1808" s="165"/>
      <c r="D1808" s="165"/>
      <c r="E1808" s="165"/>
      <c r="F1808" s="165" t="s">
        <v>231</v>
      </c>
      <c r="G1808" s="165">
        <v>201807</v>
      </c>
      <c r="H1808" s="284">
        <f>VLOOKUP(A1808,Specifikation!A:E,5,0)/12</f>
        <v>-18916.666666666668</v>
      </c>
    </row>
    <row r="1809" spans="1:8">
      <c r="A1809" s="285">
        <v>6483</v>
      </c>
      <c r="B1809" s="165">
        <v>1</v>
      </c>
      <c r="C1809" s="165"/>
      <c r="D1809" s="165"/>
      <c r="E1809" s="165"/>
      <c r="F1809" s="165" t="s">
        <v>231</v>
      </c>
      <c r="G1809" s="165">
        <v>201808</v>
      </c>
      <c r="H1809" s="284">
        <f>VLOOKUP(A1809,Specifikation!A:E,5,0)/12</f>
        <v>-18916.666666666668</v>
      </c>
    </row>
    <row r="1810" spans="1:8">
      <c r="A1810" s="285">
        <v>6483</v>
      </c>
      <c r="B1810" s="165">
        <v>1</v>
      </c>
      <c r="C1810" s="165"/>
      <c r="D1810" s="165"/>
      <c r="E1810" s="165"/>
      <c r="F1810" s="165" t="s">
        <v>231</v>
      </c>
      <c r="G1810" s="165">
        <v>201809</v>
      </c>
      <c r="H1810" s="284">
        <f>VLOOKUP(A1810,Specifikation!A:E,5,0)/12</f>
        <v>-18916.666666666668</v>
      </c>
    </row>
    <row r="1811" spans="1:8">
      <c r="A1811" s="285">
        <v>6483</v>
      </c>
      <c r="B1811" s="165">
        <v>1</v>
      </c>
      <c r="C1811" s="165"/>
      <c r="D1811" s="165"/>
      <c r="E1811" s="165"/>
      <c r="F1811" s="165" t="s">
        <v>231</v>
      </c>
      <c r="G1811" s="165">
        <v>201810</v>
      </c>
      <c r="H1811" s="284">
        <f>VLOOKUP(A1811,Specifikation!A:E,5,0)/12</f>
        <v>-18916.666666666668</v>
      </c>
    </row>
    <row r="1812" spans="1:8">
      <c r="A1812" s="285">
        <v>6483</v>
      </c>
      <c r="B1812" s="165">
        <v>1</v>
      </c>
      <c r="C1812" s="165"/>
      <c r="D1812" s="165"/>
      <c r="E1812" s="165"/>
      <c r="F1812" s="165" t="s">
        <v>231</v>
      </c>
      <c r="G1812" s="165">
        <v>201811</v>
      </c>
      <c r="H1812" s="284">
        <f>VLOOKUP(A1812,Specifikation!A:E,5,0)/12</f>
        <v>-18916.666666666668</v>
      </c>
    </row>
    <row r="1813" spans="1:8">
      <c r="A1813" s="285">
        <v>6483</v>
      </c>
      <c r="B1813" s="165">
        <v>1</v>
      </c>
      <c r="C1813" s="165"/>
      <c r="D1813" s="165"/>
      <c r="E1813" s="165"/>
      <c r="F1813" s="165" t="s">
        <v>231</v>
      </c>
      <c r="G1813" s="165">
        <v>201812</v>
      </c>
      <c r="H1813" s="284">
        <f>VLOOKUP(A1813,Specifikation!A:E,5,0)/12</f>
        <v>-18916.666666666668</v>
      </c>
    </row>
    <row r="1814" spans="1:8">
      <c r="A1814" s="285">
        <v>6490</v>
      </c>
      <c r="B1814" s="165">
        <v>1</v>
      </c>
      <c r="C1814" s="165"/>
      <c r="D1814" s="165"/>
      <c r="E1814" s="165"/>
      <c r="F1814" s="165" t="s">
        <v>231</v>
      </c>
      <c r="G1814" s="165">
        <v>201801</v>
      </c>
      <c r="H1814" s="284">
        <f>VLOOKUP(A1814,Specifikation!A:E,5,0)/12</f>
        <v>-500</v>
      </c>
    </row>
    <row r="1815" spans="1:8">
      <c r="A1815" s="285">
        <v>6490</v>
      </c>
      <c r="B1815" s="165">
        <v>1</v>
      </c>
      <c r="C1815" s="165"/>
      <c r="D1815" s="165"/>
      <c r="E1815" s="165"/>
      <c r="F1815" s="165" t="s">
        <v>231</v>
      </c>
      <c r="G1815" s="165">
        <v>201802</v>
      </c>
      <c r="H1815" s="284">
        <f>VLOOKUP(A1815,Specifikation!A:E,5,0)/12</f>
        <v>-500</v>
      </c>
    </row>
    <row r="1816" spans="1:8">
      <c r="A1816" s="285">
        <v>6490</v>
      </c>
      <c r="B1816" s="165">
        <v>1</v>
      </c>
      <c r="C1816" s="165"/>
      <c r="D1816" s="165"/>
      <c r="E1816" s="165"/>
      <c r="F1816" s="165" t="s">
        <v>231</v>
      </c>
      <c r="G1816" s="165">
        <v>201803</v>
      </c>
      <c r="H1816" s="284">
        <f>VLOOKUP(A1816,Specifikation!A:E,5,0)/12</f>
        <v>-500</v>
      </c>
    </row>
    <row r="1817" spans="1:8">
      <c r="A1817" s="285">
        <v>6490</v>
      </c>
      <c r="B1817" s="165">
        <v>1</v>
      </c>
      <c r="C1817" s="165"/>
      <c r="D1817" s="165"/>
      <c r="E1817" s="165"/>
      <c r="F1817" s="165" t="s">
        <v>231</v>
      </c>
      <c r="G1817" s="165">
        <v>201804</v>
      </c>
      <c r="H1817" s="284">
        <f>VLOOKUP(A1817,Specifikation!A:E,5,0)/12</f>
        <v>-500</v>
      </c>
    </row>
    <row r="1818" spans="1:8">
      <c r="A1818" s="285">
        <v>6490</v>
      </c>
      <c r="B1818" s="165">
        <v>1</v>
      </c>
      <c r="C1818" s="165"/>
      <c r="D1818" s="165"/>
      <c r="E1818" s="165"/>
      <c r="F1818" s="165" t="s">
        <v>231</v>
      </c>
      <c r="G1818" s="165">
        <v>201805</v>
      </c>
      <c r="H1818" s="284">
        <f>VLOOKUP(A1818,Specifikation!A:E,5,0)/12</f>
        <v>-500</v>
      </c>
    </row>
    <row r="1819" spans="1:8">
      <c r="A1819" s="285">
        <v>6490</v>
      </c>
      <c r="B1819" s="165">
        <v>1</v>
      </c>
      <c r="C1819" s="165"/>
      <c r="D1819" s="165"/>
      <c r="E1819" s="165"/>
      <c r="F1819" s="165" t="s">
        <v>231</v>
      </c>
      <c r="G1819" s="165">
        <v>201806</v>
      </c>
      <c r="H1819" s="284">
        <f>VLOOKUP(A1819,Specifikation!A:E,5,0)/12</f>
        <v>-500</v>
      </c>
    </row>
    <row r="1820" spans="1:8">
      <c r="A1820" s="285">
        <v>6490</v>
      </c>
      <c r="B1820" s="165">
        <v>1</v>
      </c>
      <c r="C1820" s="165"/>
      <c r="D1820" s="165"/>
      <c r="E1820" s="165"/>
      <c r="F1820" s="165" t="s">
        <v>231</v>
      </c>
      <c r="G1820" s="165">
        <v>201807</v>
      </c>
      <c r="H1820" s="284">
        <f>VLOOKUP(A1820,Specifikation!A:E,5,0)/12</f>
        <v>-500</v>
      </c>
    </row>
    <row r="1821" spans="1:8">
      <c r="A1821" s="285">
        <v>6490</v>
      </c>
      <c r="B1821" s="165">
        <v>1</v>
      </c>
      <c r="C1821" s="165"/>
      <c r="D1821" s="165"/>
      <c r="E1821" s="165"/>
      <c r="F1821" s="165" t="s">
        <v>231</v>
      </c>
      <c r="G1821" s="165">
        <v>201808</v>
      </c>
      <c r="H1821" s="284">
        <f>VLOOKUP(A1821,Specifikation!A:E,5,0)/12</f>
        <v>-500</v>
      </c>
    </row>
    <row r="1822" spans="1:8">
      <c r="A1822" s="285">
        <v>6490</v>
      </c>
      <c r="B1822" s="165">
        <v>1</v>
      </c>
      <c r="C1822" s="165"/>
      <c r="D1822" s="165"/>
      <c r="E1822" s="165"/>
      <c r="F1822" s="165" t="s">
        <v>231</v>
      </c>
      <c r="G1822" s="165">
        <v>201809</v>
      </c>
      <c r="H1822" s="284">
        <f>VLOOKUP(A1822,Specifikation!A:E,5,0)/12</f>
        <v>-500</v>
      </c>
    </row>
    <row r="1823" spans="1:8">
      <c r="A1823" s="285">
        <v>6490</v>
      </c>
      <c r="B1823" s="165">
        <v>1</v>
      </c>
      <c r="C1823" s="165"/>
      <c r="D1823" s="165"/>
      <c r="E1823" s="165"/>
      <c r="F1823" s="165" t="s">
        <v>231</v>
      </c>
      <c r="G1823" s="165">
        <v>201810</v>
      </c>
      <c r="H1823" s="284">
        <f>VLOOKUP(A1823,Specifikation!A:E,5,0)/12</f>
        <v>-500</v>
      </c>
    </row>
    <row r="1824" spans="1:8">
      <c r="A1824" s="285">
        <v>6490</v>
      </c>
      <c r="B1824" s="165">
        <v>1</v>
      </c>
      <c r="C1824" s="165"/>
      <c r="D1824" s="165"/>
      <c r="E1824" s="165"/>
      <c r="F1824" s="165" t="s">
        <v>231</v>
      </c>
      <c r="G1824" s="165">
        <v>201811</v>
      </c>
      <c r="H1824" s="284">
        <f>VLOOKUP(A1824,Specifikation!A:E,5,0)/12</f>
        <v>-500</v>
      </c>
    </row>
    <row r="1825" spans="1:8">
      <c r="A1825" s="285">
        <v>6490</v>
      </c>
      <c r="B1825" s="165">
        <v>1</v>
      </c>
      <c r="C1825" s="165"/>
      <c r="D1825" s="165"/>
      <c r="E1825" s="165"/>
      <c r="F1825" s="165" t="s">
        <v>231</v>
      </c>
      <c r="G1825" s="165">
        <v>201812</v>
      </c>
      <c r="H1825" s="284">
        <f>VLOOKUP(A1825,Specifikation!A:E,5,0)/12</f>
        <v>-500</v>
      </c>
    </row>
    <row r="1826" spans="1:8">
      <c r="A1826" s="285">
        <v>6550</v>
      </c>
      <c r="B1826" s="165">
        <v>1</v>
      </c>
      <c r="C1826" s="165"/>
      <c r="D1826" s="165"/>
      <c r="E1826" s="165"/>
      <c r="F1826" s="165" t="s">
        <v>231</v>
      </c>
      <c r="G1826" s="165">
        <v>201801</v>
      </c>
      <c r="H1826" s="284">
        <f>VLOOKUP(A1826,Specifikation!A:E,5,0)/12</f>
        <v>-1666.6666666666667</v>
      </c>
    </row>
    <row r="1827" spans="1:8">
      <c r="A1827" s="285">
        <v>6550</v>
      </c>
      <c r="B1827" s="165">
        <v>1</v>
      </c>
      <c r="C1827" s="165"/>
      <c r="D1827" s="165"/>
      <c r="E1827" s="165"/>
      <c r="F1827" s="165" t="s">
        <v>231</v>
      </c>
      <c r="G1827" s="165">
        <v>201802</v>
      </c>
      <c r="H1827" s="284">
        <f>VLOOKUP(A1827,Specifikation!A:E,5,0)/12</f>
        <v>-1666.6666666666667</v>
      </c>
    </row>
    <row r="1828" spans="1:8">
      <c r="A1828" s="285">
        <v>6550</v>
      </c>
      <c r="B1828" s="165">
        <v>1</v>
      </c>
      <c r="C1828" s="165"/>
      <c r="D1828" s="165"/>
      <c r="E1828" s="165"/>
      <c r="F1828" s="165" t="s">
        <v>231</v>
      </c>
      <c r="G1828" s="165">
        <v>201803</v>
      </c>
      <c r="H1828" s="284">
        <f>VLOOKUP(A1828,Specifikation!A:E,5,0)/12</f>
        <v>-1666.6666666666667</v>
      </c>
    </row>
    <row r="1829" spans="1:8">
      <c r="A1829" s="285">
        <v>6550</v>
      </c>
      <c r="B1829" s="165">
        <v>1</v>
      </c>
      <c r="C1829" s="165"/>
      <c r="D1829" s="165"/>
      <c r="E1829" s="165"/>
      <c r="F1829" s="165" t="s">
        <v>231</v>
      </c>
      <c r="G1829" s="165">
        <v>201804</v>
      </c>
      <c r="H1829" s="284">
        <f>VLOOKUP(A1829,Specifikation!A:E,5,0)/12</f>
        <v>-1666.6666666666667</v>
      </c>
    </row>
    <row r="1830" spans="1:8">
      <c r="A1830" s="285">
        <v>6550</v>
      </c>
      <c r="B1830" s="165">
        <v>1</v>
      </c>
      <c r="C1830" s="165"/>
      <c r="D1830" s="165"/>
      <c r="E1830" s="165"/>
      <c r="F1830" s="165" t="s">
        <v>231</v>
      </c>
      <c r="G1830" s="165">
        <v>201805</v>
      </c>
      <c r="H1830" s="284">
        <f>VLOOKUP(A1830,Specifikation!A:E,5,0)/12</f>
        <v>-1666.6666666666667</v>
      </c>
    </row>
    <row r="1831" spans="1:8">
      <c r="A1831" s="285">
        <v>6550</v>
      </c>
      <c r="B1831" s="165">
        <v>1</v>
      </c>
      <c r="C1831" s="165"/>
      <c r="D1831" s="165"/>
      <c r="E1831" s="165"/>
      <c r="F1831" s="165" t="s">
        <v>231</v>
      </c>
      <c r="G1831" s="165">
        <v>201806</v>
      </c>
      <c r="H1831" s="284">
        <f>VLOOKUP(A1831,Specifikation!A:E,5,0)/12</f>
        <v>-1666.6666666666667</v>
      </c>
    </row>
    <row r="1832" spans="1:8">
      <c r="A1832" s="285">
        <v>6550</v>
      </c>
      <c r="B1832" s="165">
        <v>1</v>
      </c>
      <c r="C1832" s="165"/>
      <c r="D1832" s="165"/>
      <c r="E1832" s="165"/>
      <c r="F1832" s="165" t="s">
        <v>231</v>
      </c>
      <c r="G1832" s="165">
        <v>201807</v>
      </c>
      <c r="H1832" s="284">
        <f>VLOOKUP(A1832,Specifikation!A:E,5,0)/12</f>
        <v>-1666.6666666666667</v>
      </c>
    </row>
    <row r="1833" spans="1:8">
      <c r="A1833" s="285">
        <v>6550</v>
      </c>
      <c r="B1833" s="165">
        <v>1</v>
      </c>
      <c r="C1833" s="165"/>
      <c r="D1833" s="165"/>
      <c r="E1833" s="165"/>
      <c r="F1833" s="165" t="s">
        <v>231</v>
      </c>
      <c r="G1833" s="165">
        <v>201808</v>
      </c>
      <c r="H1833" s="284">
        <f>VLOOKUP(A1833,Specifikation!A:E,5,0)/12</f>
        <v>-1666.6666666666667</v>
      </c>
    </row>
    <row r="1834" spans="1:8">
      <c r="A1834" s="285">
        <v>6550</v>
      </c>
      <c r="B1834" s="165">
        <v>1</v>
      </c>
      <c r="C1834" s="165"/>
      <c r="D1834" s="165"/>
      <c r="E1834" s="165"/>
      <c r="F1834" s="165" t="s">
        <v>231</v>
      </c>
      <c r="G1834" s="165">
        <v>201809</v>
      </c>
      <c r="H1834" s="284">
        <f>VLOOKUP(A1834,Specifikation!A:E,5,0)/12</f>
        <v>-1666.6666666666667</v>
      </c>
    </row>
    <row r="1835" spans="1:8">
      <c r="A1835" s="285">
        <v>6550</v>
      </c>
      <c r="B1835" s="165">
        <v>1</v>
      </c>
      <c r="C1835" s="165"/>
      <c r="D1835" s="165"/>
      <c r="E1835" s="165"/>
      <c r="F1835" s="165" t="s">
        <v>231</v>
      </c>
      <c r="G1835" s="165">
        <v>201810</v>
      </c>
      <c r="H1835" s="284">
        <f>VLOOKUP(A1835,Specifikation!A:E,5,0)/12</f>
        <v>-1666.6666666666667</v>
      </c>
    </row>
    <row r="1836" spans="1:8">
      <c r="A1836" s="285">
        <v>6550</v>
      </c>
      <c r="B1836" s="165">
        <v>1</v>
      </c>
      <c r="C1836" s="165"/>
      <c r="D1836" s="165"/>
      <c r="E1836" s="165"/>
      <c r="F1836" s="165" t="s">
        <v>231</v>
      </c>
      <c r="G1836" s="165">
        <v>201811</v>
      </c>
      <c r="H1836" s="284">
        <f>VLOOKUP(A1836,Specifikation!A:E,5,0)/12</f>
        <v>-1666.6666666666667</v>
      </c>
    </row>
    <row r="1837" spans="1:8">
      <c r="A1837" s="285">
        <v>6550</v>
      </c>
      <c r="B1837" s="165">
        <v>1</v>
      </c>
      <c r="C1837" s="165"/>
      <c r="D1837" s="165"/>
      <c r="E1837" s="165"/>
      <c r="F1837" s="165" t="s">
        <v>231</v>
      </c>
      <c r="G1837" s="165">
        <v>201812</v>
      </c>
      <c r="H1837" s="284">
        <f>VLOOKUP(A1837,Specifikation!A:E,5,0)/12</f>
        <v>-1666.6666666666667</v>
      </c>
    </row>
    <row r="1838" spans="1:8">
      <c r="A1838" s="285">
        <v>6555</v>
      </c>
      <c r="B1838" s="165">
        <v>1</v>
      </c>
      <c r="C1838" s="165"/>
      <c r="D1838" s="165"/>
      <c r="E1838" s="165"/>
      <c r="F1838" s="165" t="s">
        <v>231</v>
      </c>
      <c r="G1838" s="165">
        <v>201801</v>
      </c>
      <c r="H1838" s="284">
        <f>VLOOKUP(A1838,Specifikation!A:E,5,0)/12</f>
        <v>-416.66666666666669</v>
      </c>
    </row>
    <row r="1839" spans="1:8">
      <c r="A1839" s="285">
        <v>6555</v>
      </c>
      <c r="B1839" s="165">
        <v>1</v>
      </c>
      <c r="C1839" s="165"/>
      <c r="D1839" s="165"/>
      <c r="E1839" s="165"/>
      <c r="F1839" s="165" t="s">
        <v>231</v>
      </c>
      <c r="G1839" s="165">
        <v>201802</v>
      </c>
      <c r="H1839" s="284">
        <f>VLOOKUP(A1839,Specifikation!A:E,5,0)/12</f>
        <v>-416.66666666666669</v>
      </c>
    </row>
    <row r="1840" spans="1:8">
      <c r="A1840" s="285">
        <v>6555</v>
      </c>
      <c r="B1840" s="165">
        <v>1</v>
      </c>
      <c r="C1840" s="165"/>
      <c r="D1840" s="165"/>
      <c r="E1840" s="165"/>
      <c r="F1840" s="165" t="s">
        <v>231</v>
      </c>
      <c r="G1840" s="165">
        <v>201803</v>
      </c>
      <c r="H1840" s="284">
        <f>VLOOKUP(A1840,Specifikation!A:E,5,0)/12</f>
        <v>-416.66666666666669</v>
      </c>
    </row>
    <row r="1841" spans="1:8">
      <c r="A1841" s="285">
        <v>6555</v>
      </c>
      <c r="B1841" s="165">
        <v>1</v>
      </c>
      <c r="C1841" s="165"/>
      <c r="D1841" s="165"/>
      <c r="E1841" s="165"/>
      <c r="F1841" s="165" t="s">
        <v>231</v>
      </c>
      <c r="G1841" s="165">
        <v>201804</v>
      </c>
      <c r="H1841" s="284">
        <f>VLOOKUP(A1841,Specifikation!A:E,5,0)/12</f>
        <v>-416.66666666666669</v>
      </c>
    </row>
    <row r="1842" spans="1:8">
      <c r="A1842" s="285">
        <v>6555</v>
      </c>
      <c r="B1842" s="165">
        <v>1</v>
      </c>
      <c r="C1842" s="165"/>
      <c r="D1842" s="165"/>
      <c r="E1842" s="165"/>
      <c r="F1842" s="165" t="s">
        <v>231</v>
      </c>
      <c r="G1842" s="165">
        <v>201805</v>
      </c>
      <c r="H1842" s="284">
        <f>VLOOKUP(A1842,Specifikation!A:E,5,0)/12</f>
        <v>-416.66666666666669</v>
      </c>
    </row>
    <row r="1843" spans="1:8">
      <c r="A1843" s="285">
        <v>6555</v>
      </c>
      <c r="B1843" s="165">
        <v>1</v>
      </c>
      <c r="C1843" s="165"/>
      <c r="D1843" s="165"/>
      <c r="E1843" s="165"/>
      <c r="F1843" s="165" t="s">
        <v>231</v>
      </c>
      <c r="G1843" s="165">
        <v>201806</v>
      </c>
      <c r="H1843" s="284">
        <f>VLOOKUP(A1843,Specifikation!A:E,5,0)/12</f>
        <v>-416.66666666666669</v>
      </c>
    </row>
    <row r="1844" spans="1:8">
      <c r="A1844" s="285">
        <v>6555</v>
      </c>
      <c r="B1844" s="165">
        <v>1</v>
      </c>
      <c r="C1844" s="165"/>
      <c r="D1844" s="165"/>
      <c r="E1844" s="165"/>
      <c r="F1844" s="165" t="s">
        <v>231</v>
      </c>
      <c r="G1844" s="165">
        <v>201807</v>
      </c>
      <c r="H1844" s="284">
        <f>VLOOKUP(A1844,Specifikation!A:E,5,0)/12</f>
        <v>-416.66666666666669</v>
      </c>
    </row>
    <row r="1845" spans="1:8">
      <c r="A1845" s="285">
        <v>6555</v>
      </c>
      <c r="B1845" s="165">
        <v>1</v>
      </c>
      <c r="C1845" s="165"/>
      <c r="D1845" s="165"/>
      <c r="E1845" s="165"/>
      <c r="F1845" s="165" t="s">
        <v>231</v>
      </c>
      <c r="G1845" s="165">
        <v>201808</v>
      </c>
      <c r="H1845" s="284">
        <f>VLOOKUP(A1845,Specifikation!A:E,5,0)/12</f>
        <v>-416.66666666666669</v>
      </c>
    </row>
    <row r="1846" spans="1:8">
      <c r="A1846" s="285">
        <v>6555</v>
      </c>
      <c r="B1846" s="165">
        <v>1</v>
      </c>
      <c r="C1846" s="165"/>
      <c r="D1846" s="165"/>
      <c r="E1846" s="165"/>
      <c r="F1846" s="165" t="s">
        <v>231</v>
      </c>
      <c r="G1846" s="165">
        <v>201809</v>
      </c>
      <c r="H1846" s="284">
        <f>VLOOKUP(A1846,Specifikation!A:E,5,0)/12</f>
        <v>-416.66666666666669</v>
      </c>
    </row>
    <row r="1847" spans="1:8">
      <c r="A1847" s="285">
        <v>6555</v>
      </c>
      <c r="B1847" s="165">
        <v>1</v>
      </c>
      <c r="C1847" s="165"/>
      <c r="D1847" s="165"/>
      <c r="E1847" s="165"/>
      <c r="F1847" s="165" t="s">
        <v>231</v>
      </c>
      <c r="G1847" s="165">
        <v>201810</v>
      </c>
      <c r="H1847" s="284">
        <f>VLOOKUP(A1847,Specifikation!A:E,5,0)/12</f>
        <v>-416.66666666666669</v>
      </c>
    </row>
    <row r="1848" spans="1:8">
      <c r="A1848" s="285">
        <v>6555</v>
      </c>
      <c r="B1848" s="165">
        <v>1</v>
      </c>
      <c r="C1848" s="165"/>
      <c r="D1848" s="165"/>
      <c r="E1848" s="165"/>
      <c r="F1848" s="165" t="s">
        <v>231</v>
      </c>
      <c r="G1848" s="165">
        <v>201811</v>
      </c>
      <c r="H1848" s="284">
        <f>VLOOKUP(A1848,Specifikation!A:E,5,0)/12</f>
        <v>-416.66666666666669</v>
      </c>
    </row>
    <row r="1849" spans="1:8">
      <c r="A1849" s="285">
        <v>6555</v>
      </c>
      <c r="B1849" s="165">
        <v>1</v>
      </c>
      <c r="C1849" s="165"/>
      <c r="D1849" s="165"/>
      <c r="E1849" s="165"/>
      <c r="F1849" s="165" t="s">
        <v>231</v>
      </c>
      <c r="G1849" s="165">
        <v>201812</v>
      </c>
      <c r="H1849" s="284">
        <f>VLOOKUP(A1849,Specifikation!A:E,5,0)/12</f>
        <v>-416.66666666666669</v>
      </c>
    </row>
    <row r="1850" spans="1:8">
      <c r="A1850" s="285">
        <v>6560</v>
      </c>
      <c r="B1850" s="165">
        <v>1</v>
      </c>
      <c r="C1850" s="165"/>
      <c r="D1850" s="165"/>
      <c r="E1850" s="165"/>
      <c r="F1850" s="165" t="s">
        <v>231</v>
      </c>
      <c r="G1850" s="165">
        <v>201801</v>
      </c>
      <c r="H1850" s="284">
        <f>VLOOKUP(A1850,Specifikation!A:E,5,0)/12</f>
        <v>0</v>
      </c>
    </row>
    <row r="1851" spans="1:8">
      <c r="A1851" s="285">
        <v>6560</v>
      </c>
      <c r="B1851" s="165">
        <v>1</v>
      </c>
      <c r="C1851" s="165"/>
      <c r="D1851" s="165"/>
      <c r="E1851" s="165"/>
      <c r="F1851" s="165" t="s">
        <v>231</v>
      </c>
      <c r="G1851" s="165">
        <v>201802</v>
      </c>
      <c r="H1851" s="284">
        <f>VLOOKUP(A1851,Specifikation!A:E,5,0)/12</f>
        <v>0</v>
      </c>
    </row>
    <row r="1852" spans="1:8">
      <c r="A1852" s="285">
        <v>6560</v>
      </c>
      <c r="B1852" s="165">
        <v>1</v>
      </c>
      <c r="C1852" s="165"/>
      <c r="D1852" s="165"/>
      <c r="E1852" s="165"/>
      <c r="F1852" s="165" t="s">
        <v>231</v>
      </c>
      <c r="G1852" s="165">
        <v>201803</v>
      </c>
      <c r="H1852" s="284">
        <f>VLOOKUP(A1852,Specifikation!A:E,5,0)/12</f>
        <v>0</v>
      </c>
    </row>
    <row r="1853" spans="1:8">
      <c r="A1853" s="285">
        <v>6560</v>
      </c>
      <c r="B1853" s="165">
        <v>1</v>
      </c>
      <c r="C1853" s="165"/>
      <c r="D1853" s="165"/>
      <c r="E1853" s="165"/>
      <c r="F1853" s="165" t="s">
        <v>231</v>
      </c>
      <c r="G1853" s="165">
        <v>201804</v>
      </c>
      <c r="H1853" s="284">
        <f>VLOOKUP(A1853,Specifikation!A:E,5,0)/12</f>
        <v>0</v>
      </c>
    </row>
    <row r="1854" spans="1:8">
      <c r="A1854" s="285">
        <v>6560</v>
      </c>
      <c r="B1854" s="165">
        <v>1</v>
      </c>
      <c r="C1854" s="165"/>
      <c r="D1854" s="165"/>
      <c r="E1854" s="165"/>
      <c r="F1854" s="165" t="s">
        <v>231</v>
      </c>
      <c r="G1854" s="165">
        <v>201805</v>
      </c>
      <c r="H1854" s="284">
        <f>VLOOKUP(A1854,Specifikation!A:E,5,0)/12</f>
        <v>0</v>
      </c>
    </row>
    <row r="1855" spans="1:8">
      <c r="A1855" s="285">
        <v>6560</v>
      </c>
      <c r="B1855" s="165">
        <v>1</v>
      </c>
      <c r="C1855" s="165"/>
      <c r="D1855" s="165"/>
      <c r="E1855" s="165"/>
      <c r="F1855" s="165" t="s">
        <v>231</v>
      </c>
      <c r="G1855" s="165">
        <v>201806</v>
      </c>
      <c r="H1855" s="284">
        <f>VLOOKUP(A1855,Specifikation!A:E,5,0)/12</f>
        <v>0</v>
      </c>
    </row>
    <row r="1856" spans="1:8">
      <c r="A1856" s="285">
        <v>6560</v>
      </c>
      <c r="B1856" s="165">
        <v>1</v>
      </c>
      <c r="C1856" s="165"/>
      <c r="D1856" s="165"/>
      <c r="E1856" s="165"/>
      <c r="F1856" s="165" t="s">
        <v>231</v>
      </c>
      <c r="G1856" s="165">
        <v>201807</v>
      </c>
      <c r="H1856" s="284">
        <f>VLOOKUP(A1856,Specifikation!A:E,5,0)/12</f>
        <v>0</v>
      </c>
    </row>
    <row r="1857" spans="1:8">
      <c r="A1857" s="285">
        <v>6560</v>
      </c>
      <c r="B1857" s="165">
        <v>1</v>
      </c>
      <c r="C1857" s="165"/>
      <c r="D1857" s="165"/>
      <c r="E1857" s="165"/>
      <c r="F1857" s="165" t="s">
        <v>231</v>
      </c>
      <c r="G1857" s="165">
        <v>201808</v>
      </c>
      <c r="H1857" s="284">
        <f>VLOOKUP(A1857,Specifikation!A:E,5,0)/12</f>
        <v>0</v>
      </c>
    </row>
    <row r="1858" spans="1:8">
      <c r="A1858" s="285">
        <v>6560</v>
      </c>
      <c r="B1858" s="165">
        <v>1</v>
      </c>
      <c r="C1858" s="165"/>
      <c r="D1858" s="165"/>
      <c r="E1858" s="165"/>
      <c r="F1858" s="165" t="s">
        <v>231</v>
      </c>
      <c r="G1858" s="165">
        <v>201809</v>
      </c>
      <c r="H1858" s="284">
        <f>VLOOKUP(A1858,Specifikation!A:E,5,0)/12</f>
        <v>0</v>
      </c>
    </row>
    <row r="1859" spans="1:8">
      <c r="A1859" s="285">
        <v>6560</v>
      </c>
      <c r="B1859" s="165">
        <v>1</v>
      </c>
      <c r="C1859" s="165"/>
      <c r="D1859" s="165"/>
      <c r="E1859" s="165"/>
      <c r="F1859" s="165" t="s">
        <v>231</v>
      </c>
      <c r="G1859" s="165">
        <v>201810</v>
      </c>
      <c r="H1859" s="284">
        <f>VLOOKUP(A1859,Specifikation!A:E,5,0)/12</f>
        <v>0</v>
      </c>
    </row>
    <row r="1860" spans="1:8">
      <c r="A1860" s="285">
        <v>6560</v>
      </c>
      <c r="B1860" s="165">
        <v>1</v>
      </c>
      <c r="C1860" s="165"/>
      <c r="D1860" s="165"/>
      <c r="E1860" s="165"/>
      <c r="F1860" s="165" t="s">
        <v>231</v>
      </c>
      <c r="G1860" s="165">
        <v>201811</v>
      </c>
      <c r="H1860" s="284">
        <f>VLOOKUP(A1860,Specifikation!A:E,5,0)/12</f>
        <v>0</v>
      </c>
    </row>
    <row r="1861" spans="1:8">
      <c r="A1861" s="285">
        <v>6560</v>
      </c>
      <c r="B1861" s="165">
        <v>1</v>
      </c>
      <c r="C1861" s="165"/>
      <c r="D1861" s="165"/>
      <c r="E1861" s="165"/>
      <c r="F1861" s="165" t="s">
        <v>231</v>
      </c>
      <c r="G1861" s="165">
        <v>201812</v>
      </c>
      <c r="H1861" s="284">
        <f>VLOOKUP(A1861,Specifikation!A:E,5,0)/12</f>
        <v>0</v>
      </c>
    </row>
    <row r="1862" spans="1:8">
      <c r="A1862" s="285">
        <v>6570</v>
      </c>
      <c r="B1862" s="165">
        <v>1</v>
      </c>
      <c r="C1862" s="165"/>
      <c r="D1862" s="165"/>
      <c r="E1862" s="165"/>
      <c r="F1862" s="165" t="s">
        <v>231</v>
      </c>
      <c r="G1862" s="165">
        <v>201801</v>
      </c>
      <c r="H1862" s="284">
        <f>VLOOKUP(A1862,Specifikation!A:E,5,0)/12</f>
        <v>0</v>
      </c>
    </row>
    <row r="1863" spans="1:8">
      <c r="A1863" s="285">
        <v>6570</v>
      </c>
      <c r="B1863" s="165">
        <v>1</v>
      </c>
      <c r="C1863" s="165"/>
      <c r="D1863" s="165"/>
      <c r="E1863" s="165"/>
      <c r="F1863" s="165" t="s">
        <v>231</v>
      </c>
      <c r="G1863" s="165">
        <v>201802</v>
      </c>
      <c r="H1863" s="284">
        <f>VLOOKUP(A1863,Specifikation!A:E,5,0)/12</f>
        <v>0</v>
      </c>
    </row>
    <row r="1864" spans="1:8">
      <c r="A1864" s="285">
        <v>6570</v>
      </c>
      <c r="B1864" s="165">
        <v>1</v>
      </c>
      <c r="C1864" s="165"/>
      <c r="D1864" s="165"/>
      <c r="E1864" s="165"/>
      <c r="F1864" s="165" t="s">
        <v>231</v>
      </c>
      <c r="G1864" s="165">
        <v>201803</v>
      </c>
      <c r="H1864" s="284">
        <f>VLOOKUP(A1864,Specifikation!A:E,5,0)/12</f>
        <v>0</v>
      </c>
    </row>
    <row r="1865" spans="1:8">
      <c r="A1865" s="285">
        <v>6570</v>
      </c>
      <c r="B1865" s="165">
        <v>1</v>
      </c>
      <c r="C1865" s="165"/>
      <c r="D1865" s="165"/>
      <c r="E1865" s="165"/>
      <c r="F1865" s="165" t="s">
        <v>231</v>
      </c>
      <c r="G1865" s="165">
        <v>201804</v>
      </c>
      <c r="H1865" s="284">
        <f>VLOOKUP(A1865,Specifikation!A:E,5,0)/12</f>
        <v>0</v>
      </c>
    </row>
    <row r="1866" spans="1:8">
      <c r="A1866" s="285">
        <v>6570</v>
      </c>
      <c r="B1866" s="165">
        <v>1</v>
      </c>
      <c r="C1866" s="165"/>
      <c r="D1866" s="165"/>
      <c r="E1866" s="165"/>
      <c r="F1866" s="165" t="s">
        <v>231</v>
      </c>
      <c r="G1866" s="165">
        <v>201805</v>
      </c>
      <c r="H1866" s="284">
        <f>VLOOKUP(A1866,Specifikation!A:E,5,0)/12</f>
        <v>0</v>
      </c>
    </row>
    <row r="1867" spans="1:8">
      <c r="A1867" s="285">
        <v>6570</v>
      </c>
      <c r="B1867" s="165">
        <v>1</v>
      </c>
      <c r="C1867" s="165"/>
      <c r="D1867" s="165"/>
      <c r="E1867" s="165"/>
      <c r="F1867" s="165" t="s">
        <v>231</v>
      </c>
      <c r="G1867" s="165">
        <v>201806</v>
      </c>
      <c r="H1867" s="284">
        <f>VLOOKUP(A1867,Specifikation!A:E,5,0)/12</f>
        <v>0</v>
      </c>
    </row>
    <row r="1868" spans="1:8">
      <c r="A1868" s="285">
        <v>6570</v>
      </c>
      <c r="B1868" s="165">
        <v>1</v>
      </c>
      <c r="C1868" s="165"/>
      <c r="D1868" s="165"/>
      <c r="E1868" s="165"/>
      <c r="F1868" s="165" t="s">
        <v>231</v>
      </c>
      <c r="G1868" s="165">
        <v>201807</v>
      </c>
      <c r="H1868" s="284">
        <f>VLOOKUP(A1868,Specifikation!A:E,5,0)/12</f>
        <v>0</v>
      </c>
    </row>
    <row r="1869" spans="1:8">
      <c r="A1869" s="285">
        <v>6570</v>
      </c>
      <c r="B1869" s="165">
        <v>1</v>
      </c>
      <c r="C1869" s="165"/>
      <c r="D1869" s="165"/>
      <c r="E1869" s="165"/>
      <c r="F1869" s="165" t="s">
        <v>231</v>
      </c>
      <c r="G1869" s="165">
        <v>201808</v>
      </c>
      <c r="H1869" s="284">
        <f>VLOOKUP(A1869,Specifikation!A:E,5,0)/12</f>
        <v>0</v>
      </c>
    </row>
    <row r="1870" spans="1:8">
      <c r="A1870" s="285">
        <v>6570</v>
      </c>
      <c r="B1870" s="165">
        <v>1</v>
      </c>
      <c r="C1870" s="165"/>
      <c r="D1870" s="165"/>
      <c r="E1870" s="165"/>
      <c r="F1870" s="165" t="s">
        <v>231</v>
      </c>
      <c r="G1870" s="165">
        <v>201809</v>
      </c>
      <c r="H1870" s="284">
        <f>VLOOKUP(A1870,Specifikation!A:E,5,0)/12</f>
        <v>0</v>
      </c>
    </row>
    <row r="1871" spans="1:8">
      <c r="A1871" s="285">
        <v>6570</v>
      </c>
      <c r="B1871" s="165">
        <v>1</v>
      </c>
      <c r="C1871" s="165"/>
      <c r="D1871" s="165"/>
      <c r="E1871" s="165"/>
      <c r="F1871" s="165" t="s">
        <v>231</v>
      </c>
      <c r="G1871" s="165">
        <v>201810</v>
      </c>
      <c r="H1871" s="284">
        <f>VLOOKUP(A1871,Specifikation!A:E,5,0)/12</f>
        <v>0</v>
      </c>
    </row>
    <row r="1872" spans="1:8">
      <c r="A1872" s="285">
        <v>6570</v>
      </c>
      <c r="B1872" s="165">
        <v>1</v>
      </c>
      <c r="C1872" s="165"/>
      <c r="D1872" s="165"/>
      <c r="E1872" s="165"/>
      <c r="F1872" s="165" t="s">
        <v>231</v>
      </c>
      <c r="G1872" s="165">
        <v>201811</v>
      </c>
      <c r="H1872" s="284">
        <f>VLOOKUP(A1872,Specifikation!A:E,5,0)/12</f>
        <v>0</v>
      </c>
    </row>
    <row r="1873" spans="1:8">
      <c r="A1873" s="285">
        <v>6570</v>
      </c>
      <c r="B1873" s="165">
        <v>1</v>
      </c>
      <c r="C1873" s="165"/>
      <c r="D1873" s="165"/>
      <c r="E1873" s="165"/>
      <c r="F1873" s="165" t="s">
        <v>231</v>
      </c>
      <c r="G1873" s="165">
        <v>201812</v>
      </c>
      <c r="H1873" s="284">
        <f>VLOOKUP(A1873,Specifikation!A:E,5,0)/12</f>
        <v>0</v>
      </c>
    </row>
    <row r="1874" spans="1:8">
      <c r="A1874" s="285">
        <v>6810</v>
      </c>
      <c r="B1874" s="165">
        <v>1</v>
      </c>
      <c r="C1874" s="165"/>
      <c r="D1874" s="165"/>
      <c r="E1874" s="165"/>
      <c r="F1874" s="165" t="s">
        <v>231</v>
      </c>
      <c r="G1874" s="165">
        <v>201801</v>
      </c>
      <c r="H1874" s="284">
        <f>VLOOKUP(A1874,Specifikation!A:E,5,0)/12</f>
        <v>-833.33333333333337</v>
      </c>
    </row>
    <row r="1875" spans="1:8">
      <c r="A1875" s="285">
        <v>6810</v>
      </c>
      <c r="B1875" s="165">
        <v>1</v>
      </c>
      <c r="C1875" s="165"/>
      <c r="D1875" s="165"/>
      <c r="E1875" s="165"/>
      <c r="F1875" s="165" t="s">
        <v>231</v>
      </c>
      <c r="G1875" s="165">
        <v>201802</v>
      </c>
      <c r="H1875" s="284">
        <f>VLOOKUP(A1875,Specifikation!A:E,5,0)/12</f>
        <v>-833.33333333333337</v>
      </c>
    </row>
    <row r="1876" spans="1:8">
      <c r="A1876" s="285">
        <v>6810</v>
      </c>
      <c r="B1876" s="165">
        <v>1</v>
      </c>
      <c r="C1876" s="165"/>
      <c r="D1876" s="165"/>
      <c r="E1876" s="165"/>
      <c r="F1876" s="165" t="s">
        <v>231</v>
      </c>
      <c r="G1876" s="165">
        <v>201803</v>
      </c>
      <c r="H1876" s="284">
        <f>VLOOKUP(A1876,Specifikation!A:E,5,0)/12</f>
        <v>-833.33333333333337</v>
      </c>
    </row>
    <row r="1877" spans="1:8">
      <c r="A1877" s="285">
        <v>6810</v>
      </c>
      <c r="B1877" s="165">
        <v>1</v>
      </c>
      <c r="C1877" s="165"/>
      <c r="D1877" s="165"/>
      <c r="E1877" s="165"/>
      <c r="F1877" s="165" t="s">
        <v>231</v>
      </c>
      <c r="G1877" s="165">
        <v>201804</v>
      </c>
      <c r="H1877" s="284">
        <f>VLOOKUP(A1877,Specifikation!A:E,5,0)/12</f>
        <v>-833.33333333333337</v>
      </c>
    </row>
    <row r="1878" spans="1:8">
      <c r="A1878" s="285">
        <v>6810</v>
      </c>
      <c r="B1878" s="165">
        <v>1</v>
      </c>
      <c r="C1878" s="165"/>
      <c r="D1878" s="165"/>
      <c r="E1878" s="165"/>
      <c r="F1878" s="165" t="s">
        <v>231</v>
      </c>
      <c r="G1878" s="165">
        <v>201805</v>
      </c>
      <c r="H1878" s="284">
        <f>VLOOKUP(A1878,Specifikation!A:E,5,0)/12</f>
        <v>-833.33333333333337</v>
      </c>
    </row>
    <row r="1879" spans="1:8">
      <c r="A1879" s="285">
        <v>6810</v>
      </c>
      <c r="B1879" s="165">
        <v>1</v>
      </c>
      <c r="C1879" s="165"/>
      <c r="D1879" s="165"/>
      <c r="E1879" s="165"/>
      <c r="F1879" s="165" t="s">
        <v>231</v>
      </c>
      <c r="G1879" s="165">
        <v>201806</v>
      </c>
      <c r="H1879" s="284">
        <f>VLOOKUP(A1879,Specifikation!A:E,5,0)/12</f>
        <v>-833.33333333333337</v>
      </c>
    </row>
    <row r="1880" spans="1:8">
      <c r="A1880" s="285">
        <v>6810</v>
      </c>
      <c r="B1880" s="165">
        <v>1</v>
      </c>
      <c r="C1880" s="165"/>
      <c r="D1880" s="165"/>
      <c r="E1880" s="165"/>
      <c r="F1880" s="165" t="s">
        <v>231</v>
      </c>
      <c r="G1880" s="165">
        <v>201807</v>
      </c>
      <c r="H1880" s="284">
        <f>VLOOKUP(A1880,Specifikation!A:E,5,0)/12</f>
        <v>-833.33333333333337</v>
      </c>
    </row>
    <row r="1881" spans="1:8">
      <c r="A1881" s="285">
        <v>6810</v>
      </c>
      <c r="B1881" s="165">
        <v>1</v>
      </c>
      <c r="C1881" s="165"/>
      <c r="D1881" s="165"/>
      <c r="E1881" s="165"/>
      <c r="F1881" s="165" t="s">
        <v>231</v>
      </c>
      <c r="G1881" s="165">
        <v>201808</v>
      </c>
      <c r="H1881" s="284">
        <f>VLOOKUP(A1881,Specifikation!A:E,5,0)/12</f>
        <v>-833.33333333333337</v>
      </c>
    </row>
    <row r="1882" spans="1:8">
      <c r="A1882" s="285">
        <v>6810</v>
      </c>
      <c r="B1882" s="165">
        <v>1</v>
      </c>
      <c r="C1882" s="165"/>
      <c r="D1882" s="165"/>
      <c r="E1882" s="165"/>
      <c r="F1882" s="165" t="s">
        <v>231</v>
      </c>
      <c r="G1882" s="165">
        <v>201809</v>
      </c>
      <c r="H1882" s="284">
        <f>VLOOKUP(A1882,Specifikation!A:E,5,0)/12</f>
        <v>-833.33333333333337</v>
      </c>
    </row>
    <row r="1883" spans="1:8">
      <c r="A1883" s="285">
        <v>6810</v>
      </c>
      <c r="B1883" s="165">
        <v>1</v>
      </c>
      <c r="C1883" s="165"/>
      <c r="D1883" s="165"/>
      <c r="E1883" s="165"/>
      <c r="F1883" s="165" t="s">
        <v>231</v>
      </c>
      <c r="G1883" s="165">
        <v>201810</v>
      </c>
      <c r="H1883" s="284">
        <f>VLOOKUP(A1883,Specifikation!A:E,5,0)/12</f>
        <v>-833.33333333333337</v>
      </c>
    </row>
    <row r="1884" spans="1:8">
      <c r="A1884" s="285">
        <v>6810</v>
      </c>
      <c r="B1884" s="165">
        <v>1</v>
      </c>
      <c r="C1884" s="165"/>
      <c r="D1884" s="165"/>
      <c r="E1884" s="165"/>
      <c r="F1884" s="165" t="s">
        <v>231</v>
      </c>
      <c r="G1884" s="165">
        <v>201811</v>
      </c>
      <c r="H1884" s="284">
        <f>VLOOKUP(A1884,Specifikation!A:E,5,0)/12</f>
        <v>-833.33333333333337</v>
      </c>
    </row>
    <row r="1885" spans="1:8">
      <c r="A1885" s="285">
        <v>6810</v>
      </c>
      <c r="B1885" s="165">
        <v>1</v>
      </c>
      <c r="C1885" s="165"/>
      <c r="D1885" s="165"/>
      <c r="E1885" s="165"/>
      <c r="F1885" s="165" t="s">
        <v>231</v>
      </c>
      <c r="G1885" s="165">
        <v>201812</v>
      </c>
      <c r="H1885" s="284">
        <f>VLOOKUP(A1885,Specifikation!A:E,5,0)/12</f>
        <v>-833.33333333333337</v>
      </c>
    </row>
    <row r="1886" spans="1:8">
      <c r="A1886" s="285">
        <v>6821</v>
      </c>
      <c r="B1886" s="165">
        <v>1</v>
      </c>
      <c r="C1886" s="165"/>
      <c r="D1886" s="165"/>
      <c r="E1886" s="165"/>
      <c r="F1886" s="165" t="s">
        <v>231</v>
      </c>
      <c r="G1886" s="165">
        <v>201801</v>
      </c>
      <c r="H1886" s="284">
        <f>VLOOKUP(A1886,Specifikation!A:E,5,0)/12</f>
        <v>-5000</v>
      </c>
    </row>
    <row r="1887" spans="1:8">
      <c r="A1887" s="285">
        <v>6821</v>
      </c>
      <c r="B1887" s="165">
        <v>1</v>
      </c>
      <c r="C1887" s="165"/>
      <c r="D1887" s="165"/>
      <c r="E1887" s="165"/>
      <c r="F1887" s="165" t="s">
        <v>231</v>
      </c>
      <c r="G1887" s="165">
        <v>201802</v>
      </c>
      <c r="H1887" s="284">
        <f>VLOOKUP(A1887,Specifikation!A:E,5,0)/12</f>
        <v>-5000</v>
      </c>
    </row>
    <row r="1888" spans="1:8">
      <c r="A1888" s="285">
        <v>6821</v>
      </c>
      <c r="B1888" s="165">
        <v>1</v>
      </c>
      <c r="C1888" s="165"/>
      <c r="D1888" s="165"/>
      <c r="E1888" s="165"/>
      <c r="F1888" s="165" t="s">
        <v>231</v>
      </c>
      <c r="G1888" s="165">
        <v>201803</v>
      </c>
      <c r="H1888" s="284">
        <f>VLOOKUP(A1888,Specifikation!A:E,5,0)/12</f>
        <v>-5000</v>
      </c>
    </row>
    <row r="1889" spans="1:8">
      <c r="A1889" s="285">
        <v>6821</v>
      </c>
      <c r="B1889" s="165">
        <v>1</v>
      </c>
      <c r="C1889" s="165"/>
      <c r="D1889" s="165"/>
      <c r="E1889" s="165"/>
      <c r="F1889" s="165" t="s">
        <v>231</v>
      </c>
      <c r="G1889" s="165">
        <v>201804</v>
      </c>
      <c r="H1889" s="284">
        <f>VLOOKUP(A1889,Specifikation!A:E,5,0)/12</f>
        <v>-5000</v>
      </c>
    </row>
    <row r="1890" spans="1:8">
      <c r="A1890" s="285">
        <v>6821</v>
      </c>
      <c r="B1890" s="165">
        <v>1</v>
      </c>
      <c r="C1890" s="165"/>
      <c r="D1890" s="165"/>
      <c r="E1890" s="165"/>
      <c r="F1890" s="165" t="s">
        <v>231</v>
      </c>
      <c r="G1890" s="165">
        <v>201805</v>
      </c>
      <c r="H1890" s="284">
        <f>VLOOKUP(A1890,Specifikation!A:E,5,0)/12</f>
        <v>-5000</v>
      </c>
    </row>
    <row r="1891" spans="1:8">
      <c r="A1891" s="285">
        <v>6821</v>
      </c>
      <c r="B1891" s="165">
        <v>1</v>
      </c>
      <c r="C1891" s="165"/>
      <c r="D1891" s="165"/>
      <c r="E1891" s="165"/>
      <c r="F1891" s="165" t="s">
        <v>231</v>
      </c>
      <c r="G1891" s="165">
        <v>201806</v>
      </c>
      <c r="H1891" s="284">
        <f>VLOOKUP(A1891,Specifikation!A:E,5,0)/12</f>
        <v>-5000</v>
      </c>
    </row>
    <row r="1892" spans="1:8">
      <c r="A1892" s="285">
        <v>6821</v>
      </c>
      <c r="B1892" s="165">
        <v>1</v>
      </c>
      <c r="C1892" s="165"/>
      <c r="D1892" s="165"/>
      <c r="E1892" s="165"/>
      <c r="F1892" s="165" t="s">
        <v>231</v>
      </c>
      <c r="G1892" s="165">
        <v>201807</v>
      </c>
      <c r="H1892" s="284">
        <f>VLOOKUP(A1892,Specifikation!A:E,5,0)/12</f>
        <v>-5000</v>
      </c>
    </row>
    <row r="1893" spans="1:8">
      <c r="A1893" s="285">
        <v>6821</v>
      </c>
      <c r="B1893" s="165">
        <v>1</v>
      </c>
      <c r="C1893" s="165"/>
      <c r="D1893" s="165"/>
      <c r="E1893" s="165"/>
      <c r="F1893" s="165" t="s">
        <v>231</v>
      </c>
      <c r="G1893" s="165">
        <v>201808</v>
      </c>
      <c r="H1893" s="284">
        <f>VLOOKUP(A1893,Specifikation!A:E,5,0)/12</f>
        <v>-5000</v>
      </c>
    </row>
    <row r="1894" spans="1:8">
      <c r="A1894" s="285">
        <v>6821</v>
      </c>
      <c r="B1894" s="165">
        <v>1</v>
      </c>
      <c r="C1894" s="165"/>
      <c r="D1894" s="165"/>
      <c r="E1894" s="165"/>
      <c r="F1894" s="165" t="s">
        <v>231</v>
      </c>
      <c r="G1894" s="165">
        <v>201809</v>
      </c>
      <c r="H1894" s="284">
        <f>VLOOKUP(A1894,Specifikation!A:E,5,0)/12</f>
        <v>-5000</v>
      </c>
    </row>
    <row r="1895" spans="1:8">
      <c r="A1895" s="285">
        <v>6821</v>
      </c>
      <c r="B1895" s="165">
        <v>1</v>
      </c>
      <c r="C1895" s="165"/>
      <c r="D1895" s="165"/>
      <c r="E1895" s="165"/>
      <c r="F1895" s="165" t="s">
        <v>231</v>
      </c>
      <c r="G1895" s="165">
        <v>201810</v>
      </c>
      <c r="H1895" s="284">
        <f>VLOOKUP(A1895,Specifikation!A:E,5,0)/12</f>
        <v>-5000</v>
      </c>
    </row>
    <row r="1896" spans="1:8">
      <c r="A1896" s="285">
        <v>6821</v>
      </c>
      <c r="B1896" s="165">
        <v>1</v>
      </c>
      <c r="C1896" s="165"/>
      <c r="D1896" s="165"/>
      <c r="E1896" s="165"/>
      <c r="F1896" s="165" t="s">
        <v>231</v>
      </c>
      <c r="G1896" s="165">
        <v>201811</v>
      </c>
      <c r="H1896" s="284">
        <f>VLOOKUP(A1896,Specifikation!A:E,5,0)/12</f>
        <v>-5000</v>
      </c>
    </row>
    <row r="1897" spans="1:8">
      <c r="A1897" s="285">
        <v>6821</v>
      </c>
      <c r="B1897" s="165">
        <v>1</v>
      </c>
      <c r="C1897" s="165"/>
      <c r="D1897" s="165"/>
      <c r="E1897" s="165"/>
      <c r="F1897" s="165" t="s">
        <v>231</v>
      </c>
      <c r="G1897" s="165">
        <v>201812</v>
      </c>
      <c r="H1897" s="284">
        <f>VLOOKUP(A1897,Specifikation!A:E,5,0)/12</f>
        <v>-5000</v>
      </c>
    </row>
    <row r="1898" spans="1:8">
      <c r="A1898" s="285">
        <v>6822</v>
      </c>
      <c r="B1898" s="165">
        <v>1</v>
      </c>
      <c r="C1898" s="165"/>
      <c r="D1898" s="165"/>
      <c r="E1898" s="165"/>
      <c r="F1898" s="165" t="s">
        <v>231</v>
      </c>
      <c r="G1898" s="165">
        <v>201801</v>
      </c>
      <c r="H1898" s="284">
        <f>VLOOKUP(A1898,Specifikation!A:E,5,0)/12</f>
        <v>0</v>
      </c>
    </row>
    <row r="1899" spans="1:8">
      <c r="A1899" s="285">
        <v>6822</v>
      </c>
      <c r="B1899" s="165">
        <v>1</v>
      </c>
      <c r="C1899" s="165"/>
      <c r="D1899" s="165"/>
      <c r="E1899" s="165"/>
      <c r="F1899" s="165" t="s">
        <v>231</v>
      </c>
      <c r="G1899" s="165">
        <v>201802</v>
      </c>
      <c r="H1899" s="284">
        <f>VLOOKUP(A1899,Specifikation!A:E,5,0)/12</f>
        <v>0</v>
      </c>
    </row>
    <row r="1900" spans="1:8">
      <c r="A1900" s="285">
        <v>6822</v>
      </c>
      <c r="B1900" s="165">
        <v>1</v>
      </c>
      <c r="C1900" s="165"/>
      <c r="D1900" s="165"/>
      <c r="E1900" s="165"/>
      <c r="F1900" s="165" t="s">
        <v>231</v>
      </c>
      <c r="G1900" s="165">
        <v>201803</v>
      </c>
      <c r="H1900" s="284">
        <f>VLOOKUP(A1900,Specifikation!A:E,5,0)/12</f>
        <v>0</v>
      </c>
    </row>
    <row r="1901" spans="1:8">
      <c r="A1901" s="285">
        <v>6822</v>
      </c>
      <c r="B1901" s="165">
        <v>1</v>
      </c>
      <c r="C1901" s="165"/>
      <c r="D1901" s="165"/>
      <c r="E1901" s="165"/>
      <c r="F1901" s="165" t="s">
        <v>231</v>
      </c>
      <c r="G1901" s="165">
        <v>201804</v>
      </c>
      <c r="H1901" s="284">
        <f>VLOOKUP(A1901,Specifikation!A:E,5,0)/12</f>
        <v>0</v>
      </c>
    </row>
    <row r="1902" spans="1:8">
      <c r="A1902" s="285">
        <v>6822</v>
      </c>
      <c r="B1902" s="165">
        <v>1</v>
      </c>
      <c r="C1902" s="165"/>
      <c r="D1902" s="165"/>
      <c r="E1902" s="165"/>
      <c r="F1902" s="165" t="s">
        <v>231</v>
      </c>
      <c r="G1902" s="165">
        <v>201805</v>
      </c>
      <c r="H1902" s="284">
        <f>VLOOKUP(A1902,Specifikation!A:E,5,0)/12</f>
        <v>0</v>
      </c>
    </row>
    <row r="1903" spans="1:8">
      <c r="A1903" s="285">
        <v>6822</v>
      </c>
      <c r="B1903" s="165">
        <v>1</v>
      </c>
      <c r="C1903" s="165"/>
      <c r="D1903" s="165"/>
      <c r="E1903" s="165"/>
      <c r="F1903" s="165" t="s">
        <v>231</v>
      </c>
      <c r="G1903" s="165">
        <v>201806</v>
      </c>
      <c r="H1903" s="284">
        <f>VLOOKUP(A1903,Specifikation!A:E,5,0)/12</f>
        <v>0</v>
      </c>
    </row>
    <row r="1904" spans="1:8">
      <c r="A1904" s="285">
        <v>6822</v>
      </c>
      <c r="B1904" s="165">
        <v>1</v>
      </c>
      <c r="C1904" s="165"/>
      <c r="D1904" s="165"/>
      <c r="E1904" s="165"/>
      <c r="F1904" s="165" t="s">
        <v>231</v>
      </c>
      <c r="G1904" s="165">
        <v>201807</v>
      </c>
      <c r="H1904" s="284">
        <f>VLOOKUP(A1904,Specifikation!A:E,5,0)/12</f>
        <v>0</v>
      </c>
    </row>
    <row r="1905" spans="1:8">
      <c r="A1905" s="285">
        <v>6822</v>
      </c>
      <c r="B1905" s="165">
        <v>1</v>
      </c>
      <c r="C1905" s="165"/>
      <c r="D1905" s="165"/>
      <c r="E1905" s="165"/>
      <c r="F1905" s="165" t="s">
        <v>231</v>
      </c>
      <c r="G1905" s="165">
        <v>201808</v>
      </c>
      <c r="H1905" s="284">
        <f>VLOOKUP(A1905,Specifikation!A:E,5,0)/12</f>
        <v>0</v>
      </c>
    </row>
    <row r="1906" spans="1:8">
      <c r="A1906" s="285">
        <v>6822</v>
      </c>
      <c r="B1906" s="165">
        <v>1</v>
      </c>
      <c r="C1906" s="165"/>
      <c r="D1906" s="165"/>
      <c r="E1906" s="165"/>
      <c r="F1906" s="165" t="s">
        <v>231</v>
      </c>
      <c r="G1906" s="165">
        <v>201809</v>
      </c>
      <c r="H1906" s="284">
        <f>VLOOKUP(A1906,Specifikation!A:E,5,0)/12</f>
        <v>0</v>
      </c>
    </row>
    <row r="1907" spans="1:8">
      <c r="A1907" s="285">
        <v>6822</v>
      </c>
      <c r="B1907" s="165">
        <v>1</v>
      </c>
      <c r="C1907" s="165"/>
      <c r="D1907" s="165"/>
      <c r="E1907" s="165"/>
      <c r="F1907" s="165" t="s">
        <v>231</v>
      </c>
      <c r="G1907" s="165">
        <v>201810</v>
      </c>
      <c r="H1907" s="284">
        <f>VLOOKUP(A1907,Specifikation!A:E,5,0)/12</f>
        <v>0</v>
      </c>
    </row>
    <row r="1908" spans="1:8">
      <c r="A1908" s="285">
        <v>6822</v>
      </c>
      <c r="B1908" s="165">
        <v>1</v>
      </c>
      <c r="C1908" s="165"/>
      <c r="D1908" s="165"/>
      <c r="E1908" s="165"/>
      <c r="F1908" s="165" t="s">
        <v>231</v>
      </c>
      <c r="G1908" s="165">
        <v>201811</v>
      </c>
      <c r="H1908" s="284">
        <f>VLOOKUP(A1908,Specifikation!A:E,5,0)/12</f>
        <v>0</v>
      </c>
    </row>
    <row r="1909" spans="1:8">
      <c r="A1909" s="285">
        <v>6822</v>
      </c>
      <c r="B1909" s="165">
        <v>1</v>
      </c>
      <c r="C1909" s="165"/>
      <c r="D1909" s="165"/>
      <c r="E1909" s="165"/>
      <c r="F1909" s="165" t="s">
        <v>231</v>
      </c>
      <c r="G1909" s="165">
        <v>201812</v>
      </c>
      <c r="H1909" s="284">
        <f>VLOOKUP(A1909,Specifikation!A:E,5,0)/12</f>
        <v>0</v>
      </c>
    </row>
    <row r="1910" spans="1:8">
      <c r="A1910" s="285">
        <v>6970</v>
      </c>
      <c r="B1910" s="165">
        <v>1</v>
      </c>
      <c r="C1910" s="165"/>
      <c r="D1910" s="165"/>
      <c r="E1910" s="165"/>
      <c r="F1910" s="165" t="s">
        <v>231</v>
      </c>
      <c r="G1910" s="165">
        <v>201801</v>
      </c>
      <c r="H1910" s="284">
        <f>VLOOKUP(A1910,Specifikation!A:E,5,0)/12</f>
        <v>0</v>
      </c>
    </row>
    <row r="1911" spans="1:8">
      <c r="A1911" s="285">
        <v>6970</v>
      </c>
      <c r="B1911" s="165">
        <v>1</v>
      </c>
      <c r="C1911" s="165"/>
      <c r="D1911" s="165"/>
      <c r="E1911" s="165"/>
      <c r="F1911" s="165" t="s">
        <v>231</v>
      </c>
      <c r="G1911" s="165">
        <v>201802</v>
      </c>
      <c r="H1911" s="284">
        <f>VLOOKUP(A1911,Specifikation!A:E,5,0)/12</f>
        <v>0</v>
      </c>
    </row>
    <row r="1912" spans="1:8">
      <c r="A1912" s="285">
        <v>6970</v>
      </c>
      <c r="B1912" s="165">
        <v>1</v>
      </c>
      <c r="C1912" s="165"/>
      <c r="D1912" s="165"/>
      <c r="E1912" s="165"/>
      <c r="F1912" s="165" t="s">
        <v>231</v>
      </c>
      <c r="G1912" s="165">
        <v>201803</v>
      </c>
      <c r="H1912" s="284">
        <f>VLOOKUP(A1912,Specifikation!A:E,5,0)/12</f>
        <v>0</v>
      </c>
    </row>
    <row r="1913" spans="1:8">
      <c r="A1913" s="285">
        <v>6970</v>
      </c>
      <c r="B1913" s="165">
        <v>1</v>
      </c>
      <c r="C1913" s="165"/>
      <c r="D1913" s="165"/>
      <c r="E1913" s="165"/>
      <c r="F1913" s="165" t="s">
        <v>231</v>
      </c>
      <c r="G1913" s="165">
        <v>201804</v>
      </c>
      <c r="H1913" s="284">
        <f>VLOOKUP(A1913,Specifikation!A:E,5,0)/12</f>
        <v>0</v>
      </c>
    </row>
    <row r="1914" spans="1:8">
      <c r="A1914" s="285">
        <v>6970</v>
      </c>
      <c r="B1914" s="165">
        <v>1</v>
      </c>
      <c r="C1914" s="165"/>
      <c r="D1914" s="165"/>
      <c r="E1914" s="165"/>
      <c r="F1914" s="165" t="s">
        <v>231</v>
      </c>
      <c r="G1914" s="165">
        <v>201805</v>
      </c>
      <c r="H1914" s="284">
        <f>VLOOKUP(A1914,Specifikation!A:E,5,0)/12</f>
        <v>0</v>
      </c>
    </row>
    <row r="1915" spans="1:8">
      <c r="A1915" s="285">
        <v>6970</v>
      </c>
      <c r="B1915" s="165">
        <v>1</v>
      </c>
      <c r="C1915" s="165"/>
      <c r="D1915" s="165"/>
      <c r="E1915" s="165"/>
      <c r="F1915" s="165" t="s">
        <v>231</v>
      </c>
      <c r="G1915" s="165">
        <v>201806</v>
      </c>
      <c r="H1915" s="284">
        <f>VLOOKUP(A1915,Specifikation!A:E,5,0)/12</f>
        <v>0</v>
      </c>
    </row>
    <row r="1916" spans="1:8">
      <c r="A1916" s="285">
        <v>6970</v>
      </c>
      <c r="B1916" s="165">
        <v>1</v>
      </c>
      <c r="C1916" s="165"/>
      <c r="D1916" s="165"/>
      <c r="E1916" s="165"/>
      <c r="F1916" s="165" t="s">
        <v>231</v>
      </c>
      <c r="G1916" s="165">
        <v>201807</v>
      </c>
      <c r="H1916" s="284">
        <f>VLOOKUP(A1916,Specifikation!A:E,5,0)/12</f>
        <v>0</v>
      </c>
    </row>
    <row r="1917" spans="1:8">
      <c r="A1917" s="285">
        <v>6970</v>
      </c>
      <c r="B1917" s="165">
        <v>1</v>
      </c>
      <c r="C1917" s="165"/>
      <c r="D1917" s="165"/>
      <c r="E1917" s="165"/>
      <c r="F1917" s="165" t="s">
        <v>231</v>
      </c>
      <c r="G1917" s="165">
        <v>201808</v>
      </c>
      <c r="H1917" s="284">
        <f>VLOOKUP(A1917,Specifikation!A:E,5,0)/12</f>
        <v>0</v>
      </c>
    </row>
    <row r="1918" spans="1:8">
      <c r="A1918" s="285">
        <v>6970</v>
      </c>
      <c r="B1918" s="165">
        <v>1</v>
      </c>
      <c r="C1918" s="165"/>
      <c r="D1918" s="165"/>
      <c r="E1918" s="165"/>
      <c r="F1918" s="165" t="s">
        <v>231</v>
      </c>
      <c r="G1918" s="165">
        <v>201809</v>
      </c>
      <c r="H1918" s="284">
        <f>VLOOKUP(A1918,Specifikation!A:E,5,0)/12</f>
        <v>0</v>
      </c>
    </row>
    <row r="1919" spans="1:8">
      <c r="A1919" s="285">
        <v>6970</v>
      </c>
      <c r="B1919" s="165">
        <v>1</v>
      </c>
      <c r="C1919" s="165"/>
      <c r="D1919" s="165"/>
      <c r="E1919" s="165"/>
      <c r="F1919" s="165" t="s">
        <v>231</v>
      </c>
      <c r="G1919" s="165">
        <v>201810</v>
      </c>
      <c r="H1919" s="284">
        <f>VLOOKUP(A1919,Specifikation!A:E,5,0)/12</f>
        <v>0</v>
      </c>
    </row>
    <row r="1920" spans="1:8">
      <c r="A1920" s="285">
        <v>6970</v>
      </c>
      <c r="B1920" s="165">
        <v>1</v>
      </c>
      <c r="C1920" s="165"/>
      <c r="D1920" s="165"/>
      <c r="E1920" s="165"/>
      <c r="F1920" s="165" t="s">
        <v>231</v>
      </c>
      <c r="G1920" s="165">
        <v>201811</v>
      </c>
      <c r="H1920" s="284">
        <f>VLOOKUP(A1920,Specifikation!A:E,5,0)/12</f>
        <v>0</v>
      </c>
    </row>
    <row r="1921" spans="1:8">
      <c r="A1921" s="285">
        <v>6970</v>
      </c>
      <c r="B1921" s="165">
        <v>1</v>
      </c>
      <c r="C1921" s="165"/>
      <c r="D1921" s="165"/>
      <c r="E1921" s="165"/>
      <c r="F1921" s="165" t="s">
        <v>231</v>
      </c>
      <c r="G1921" s="165">
        <v>201812</v>
      </c>
      <c r="H1921" s="284">
        <f>VLOOKUP(A1921,Specifikation!A:E,5,0)/12</f>
        <v>0</v>
      </c>
    </row>
    <row r="1922" spans="1:8">
      <c r="A1922" s="285">
        <v>6985</v>
      </c>
      <c r="B1922" s="165">
        <v>1</v>
      </c>
      <c r="C1922" s="165"/>
      <c r="D1922" s="165"/>
      <c r="E1922" s="165"/>
      <c r="F1922" s="165" t="s">
        <v>231</v>
      </c>
      <c r="G1922" s="165">
        <v>201801</v>
      </c>
      <c r="H1922" s="284">
        <f>VLOOKUP(A1922,Specifikation!A:E,5,0)/12</f>
        <v>-4666.666666666667</v>
      </c>
    </row>
    <row r="1923" spans="1:8">
      <c r="A1923" s="285">
        <v>6985</v>
      </c>
      <c r="B1923" s="165">
        <v>1</v>
      </c>
      <c r="C1923" s="165"/>
      <c r="D1923" s="165"/>
      <c r="E1923" s="165"/>
      <c r="F1923" s="165" t="s">
        <v>231</v>
      </c>
      <c r="G1923" s="165">
        <v>201802</v>
      </c>
      <c r="H1923" s="284">
        <f>VLOOKUP(A1923,Specifikation!A:E,5,0)/12</f>
        <v>-4666.666666666667</v>
      </c>
    </row>
    <row r="1924" spans="1:8">
      <c r="A1924" s="285">
        <v>6985</v>
      </c>
      <c r="B1924" s="165">
        <v>1</v>
      </c>
      <c r="C1924" s="165"/>
      <c r="D1924" s="165"/>
      <c r="E1924" s="165"/>
      <c r="F1924" s="165" t="s">
        <v>231</v>
      </c>
      <c r="G1924" s="165">
        <v>201803</v>
      </c>
      <c r="H1924" s="284">
        <f>VLOOKUP(A1924,Specifikation!A:E,5,0)/12</f>
        <v>-4666.666666666667</v>
      </c>
    </row>
    <row r="1925" spans="1:8">
      <c r="A1925" s="285">
        <v>6985</v>
      </c>
      <c r="B1925" s="165">
        <v>1</v>
      </c>
      <c r="C1925" s="165"/>
      <c r="D1925" s="165"/>
      <c r="E1925" s="165"/>
      <c r="F1925" s="165" t="s">
        <v>231</v>
      </c>
      <c r="G1925" s="165">
        <v>201804</v>
      </c>
      <c r="H1925" s="284">
        <f>VLOOKUP(A1925,Specifikation!A:E,5,0)/12</f>
        <v>-4666.666666666667</v>
      </c>
    </row>
    <row r="1926" spans="1:8">
      <c r="A1926" s="285">
        <v>6985</v>
      </c>
      <c r="B1926" s="165">
        <v>1</v>
      </c>
      <c r="C1926" s="165"/>
      <c r="D1926" s="165"/>
      <c r="E1926" s="165"/>
      <c r="F1926" s="165" t="s">
        <v>231</v>
      </c>
      <c r="G1926" s="165">
        <v>201805</v>
      </c>
      <c r="H1926" s="284">
        <f>VLOOKUP(A1926,Specifikation!A:E,5,0)/12</f>
        <v>-4666.666666666667</v>
      </c>
    </row>
    <row r="1927" spans="1:8">
      <c r="A1927" s="285">
        <v>6985</v>
      </c>
      <c r="B1927" s="165">
        <v>1</v>
      </c>
      <c r="C1927" s="165"/>
      <c r="D1927" s="165"/>
      <c r="E1927" s="165"/>
      <c r="F1927" s="165" t="s">
        <v>231</v>
      </c>
      <c r="G1927" s="165">
        <v>201806</v>
      </c>
      <c r="H1927" s="284">
        <f>VLOOKUP(A1927,Specifikation!A:E,5,0)/12</f>
        <v>-4666.666666666667</v>
      </c>
    </row>
    <row r="1928" spans="1:8">
      <c r="A1928" s="285">
        <v>6985</v>
      </c>
      <c r="B1928" s="165">
        <v>1</v>
      </c>
      <c r="C1928" s="165"/>
      <c r="D1928" s="165"/>
      <c r="E1928" s="165"/>
      <c r="F1928" s="165" t="s">
        <v>231</v>
      </c>
      <c r="G1928" s="165">
        <v>201807</v>
      </c>
      <c r="H1928" s="284">
        <f>VLOOKUP(A1928,Specifikation!A:E,5,0)/12</f>
        <v>-4666.666666666667</v>
      </c>
    </row>
    <row r="1929" spans="1:8">
      <c r="A1929" s="285">
        <v>6985</v>
      </c>
      <c r="B1929" s="165">
        <v>1</v>
      </c>
      <c r="C1929" s="165"/>
      <c r="D1929" s="165"/>
      <c r="E1929" s="165"/>
      <c r="F1929" s="165" t="s">
        <v>231</v>
      </c>
      <c r="G1929" s="165">
        <v>201808</v>
      </c>
      <c r="H1929" s="284">
        <f>VLOOKUP(A1929,Specifikation!A:E,5,0)/12</f>
        <v>-4666.666666666667</v>
      </c>
    </row>
    <row r="1930" spans="1:8">
      <c r="A1930" s="285">
        <v>6985</v>
      </c>
      <c r="B1930" s="165">
        <v>1</v>
      </c>
      <c r="C1930" s="165"/>
      <c r="D1930" s="165"/>
      <c r="E1930" s="165"/>
      <c r="F1930" s="165" t="s">
        <v>231</v>
      </c>
      <c r="G1930" s="165">
        <v>201809</v>
      </c>
      <c r="H1930" s="284">
        <f>VLOOKUP(A1930,Specifikation!A:E,5,0)/12</f>
        <v>-4666.666666666667</v>
      </c>
    </row>
    <row r="1931" spans="1:8">
      <c r="A1931" s="285">
        <v>6985</v>
      </c>
      <c r="B1931" s="165">
        <v>1</v>
      </c>
      <c r="C1931" s="165"/>
      <c r="D1931" s="165"/>
      <c r="E1931" s="165"/>
      <c r="F1931" s="165" t="s">
        <v>231</v>
      </c>
      <c r="G1931" s="165">
        <v>201810</v>
      </c>
      <c r="H1931" s="284">
        <f>VLOOKUP(A1931,Specifikation!A:E,5,0)/12</f>
        <v>-4666.666666666667</v>
      </c>
    </row>
    <row r="1932" spans="1:8">
      <c r="A1932" s="285">
        <v>6985</v>
      </c>
      <c r="B1932" s="165">
        <v>1</v>
      </c>
      <c r="C1932" s="165"/>
      <c r="D1932" s="165"/>
      <c r="E1932" s="165"/>
      <c r="F1932" s="165" t="s">
        <v>231</v>
      </c>
      <c r="G1932" s="165">
        <v>201811</v>
      </c>
      <c r="H1932" s="284">
        <f>VLOOKUP(A1932,Specifikation!A:E,5,0)/12</f>
        <v>-4666.666666666667</v>
      </c>
    </row>
    <row r="1933" spans="1:8">
      <c r="A1933" s="285">
        <v>6985</v>
      </c>
      <c r="B1933" s="165">
        <v>1</v>
      </c>
      <c r="C1933" s="165"/>
      <c r="D1933" s="165"/>
      <c r="E1933" s="165"/>
      <c r="F1933" s="165" t="s">
        <v>231</v>
      </c>
      <c r="G1933" s="165">
        <v>201812</v>
      </c>
      <c r="H1933" s="284">
        <f>VLOOKUP(A1933,Specifikation!A:E,5,0)/12</f>
        <v>-4666.666666666667</v>
      </c>
    </row>
    <row r="1934" spans="1:8">
      <c r="A1934" s="285">
        <v>6991</v>
      </c>
      <c r="B1934" s="165">
        <v>1</v>
      </c>
      <c r="C1934" s="165"/>
      <c r="D1934" s="165"/>
      <c r="E1934" s="165"/>
      <c r="F1934" s="165" t="s">
        <v>231</v>
      </c>
      <c r="G1934" s="165">
        <v>201801</v>
      </c>
      <c r="H1934" s="284">
        <f>VLOOKUP(A1934,Specifikation!A:E,5,0)/12</f>
        <v>-250</v>
      </c>
    </row>
    <row r="1935" spans="1:8">
      <c r="A1935" s="285">
        <v>6991</v>
      </c>
      <c r="B1935" s="165">
        <v>1</v>
      </c>
      <c r="C1935" s="165"/>
      <c r="D1935" s="165"/>
      <c r="E1935" s="165"/>
      <c r="F1935" s="165" t="s">
        <v>231</v>
      </c>
      <c r="G1935" s="165">
        <v>201802</v>
      </c>
      <c r="H1935" s="284">
        <f>VLOOKUP(A1935,Specifikation!A:E,5,0)/12</f>
        <v>-250</v>
      </c>
    </row>
    <row r="1936" spans="1:8">
      <c r="A1936" s="285">
        <v>6991</v>
      </c>
      <c r="B1936" s="165">
        <v>1</v>
      </c>
      <c r="C1936" s="165"/>
      <c r="D1936" s="165"/>
      <c r="E1936" s="165"/>
      <c r="F1936" s="165" t="s">
        <v>231</v>
      </c>
      <c r="G1936" s="165">
        <v>201803</v>
      </c>
      <c r="H1936" s="284">
        <f>VLOOKUP(A1936,Specifikation!A:E,5,0)/12</f>
        <v>-250</v>
      </c>
    </row>
    <row r="1937" spans="1:8">
      <c r="A1937" s="285">
        <v>6991</v>
      </c>
      <c r="B1937" s="165">
        <v>1</v>
      </c>
      <c r="C1937" s="165"/>
      <c r="D1937" s="165"/>
      <c r="E1937" s="165"/>
      <c r="F1937" s="165" t="s">
        <v>231</v>
      </c>
      <c r="G1937" s="165">
        <v>201804</v>
      </c>
      <c r="H1937" s="284">
        <f>VLOOKUP(A1937,Specifikation!A:E,5,0)/12</f>
        <v>-250</v>
      </c>
    </row>
    <row r="1938" spans="1:8">
      <c r="A1938" s="285">
        <v>6991</v>
      </c>
      <c r="B1938" s="165">
        <v>1</v>
      </c>
      <c r="C1938" s="165"/>
      <c r="D1938" s="165"/>
      <c r="E1938" s="165"/>
      <c r="F1938" s="165" t="s">
        <v>231</v>
      </c>
      <c r="G1938" s="165">
        <v>201805</v>
      </c>
      <c r="H1938" s="284">
        <f>VLOOKUP(A1938,Specifikation!A:E,5,0)/12</f>
        <v>-250</v>
      </c>
    </row>
    <row r="1939" spans="1:8">
      <c r="A1939" s="285">
        <v>6991</v>
      </c>
      <c r="B1939" s="165">
        <v>1</v>
      </c>
      <c r="C1939" s="165"/>
      <c r="D1939" s="165"/>
      <c r="E1939" s="165"/>
      <c r="F1939" s="165" t="s">
        <v>231</v>
      </c>
      <c r="G1939" s="165">
        <v>201806</v>
      </c>
      <c r="H1939" s="284">
        <f>VLOOKUP(A1939,Specifikation!A:E,5,0)/12</f>
        <v>-250</v>
      </c>
    </row>
    <row r="1940" spans="1:8">
      <c r="A1940" s="285">
        <v>6991</v>
      </c>
      <c r="B1940" s="165">
        <v>1</v>
      </c>
      <c r="C1940" s="165"/>
      <c r="D1940" s="165"/>
      <c r="E1940" s="165"/>
      <c r="F1940" s="165" t="s">
        <v>231</v>
      </c>
      <c r="G1940" s="165">
        <v>201807</v>
      </c>
      <c r="H1940" s="284">
        <f>VLOOKUP(A1940,Specifikation!A:E,5,0)/12</f>
        <v>-250</v>
      </c>
    </row>
    <row r="1941" spans="1:8">
      <c r="A1941" s="285">
        <v>6991</v>
      </c>
      <c r="B1941" s="165">
        <v>1</v>
      </c>
      <c r="C1941" s="165"/>
      <c r="D1941" s="165"/>
      <c r="E1941" s="165"/>
      <c r="F1941" s="165" t="s">
        <v>231</v>
      </c>
      <c r="G1941" s="165">
        <v>201808</v>
      </c>
      <c r="H1941" s="284">
        <f>VLOOKUP(A1941,Specifikation!A:E,5,0)/12</f>
        <v>-250</v>
      </c>
    </row>
    <row r="1942" spans="1:8">
      <c r="A1942" s="285">
        <v>6991</v>
      </c>
      <c r="B1942" s="165">
        <v>1</v>
      </c>
      <c r="C1942" s="165"/>
      <c r="D1942" s="165"/>
      <c r="E1942" s="165"/>
      <c r="F1942" s="165" t="s">
        <v>231</v>
      </c>
      <c r="G1942" s="165">
        <v>201809</v>
      </c>
      <c r="H1942" s="284">
        <f>VLOOKUP(A1942,Specifikation!A:E,5,0)/12</f>
        <v>-250</v>
      </c>
    </row>
    <row r="1943" spans="1:8">
      <c r="A1943" s="285">
        <v>6991</v>
      </c>
      <c r="B1943" s="165">
        <v>1</v>
      </c>
      <c r="C1943" s="165"/>
      <c r="D1943" s="165"/>
      <c r="E1943" s="165"/>
      <c r="F1943" s="165" t="s">
        <v>231</v>
      </c>
      <c r="G1943" s="165">
        <v>201810</v>
      </c>
      <c r="H1943" s="284">
        <f>VLOOKUP(A1943,Specifikation!A:E,5,0)/12</f>
        <v>-250</v>
      </c>
    </row>
    <row r="1944" spans="1:8">
      <c r="A1944" s="285">
        <v>6991</v>
      </c>
      <c r="B1944" s="165">
        <v>1</v>
      </c>
      <c r="C1944" s="165"/>
      <c r="D1944" s="165"/>
      <c r="E1944" s="165"/>
      <c r="F1944" s="165" t="s">
        <v>231</v>
      </c>
      <c r="G1944" s="165">
        <v>201811</v>
      </c>
      <c r="H1944" s="284">
        <f>VLOOKUP(A1944,Specifikation!A:E,5,0)/12</f>
        <v>-250</v>
      </c>
    </row>
    <row r="1945" spans="1:8">
      <c r="A1945" s="285">
        <v>6991</v>
      </c>
      <c r="B1945" s="165">
        <v>1</v>
      </c>
      <c r="C1945" s="165"/>
      <c r="D1945" s="165"/>
      <c r="E1945" s="165"/>
      <c r="F1945" s="165" t="s">
        <v>231</v>
      </c>
      <c r="G1945" s="165">
        <v>201812</v>
      </c>
      <c r="H1945" s="284">
        <f>VLOOKUP(A1945,Specifikation!A:E,5,0)/12</f>
        <v>-250</v>
      </c>
    </row>
    <row r="1946" spans="1:8">
      <c r="A1946" s="285">
        <v>6993</v>
      </c>
      <c r="B1946" s="165">
        <v>1</v>
      </c>
      <c r="C1946" s="165"/>
      <c r="D1946" s="165"/>
      <c r="E1946" s="165"/>
      <c r="F1946" s="165" t="s">
        <v>231</v>
      </c>
      <c r="G1946" s="165">
        <v>201801</v>
      </c>
      <c r="H1946" s="284">
        <f>VLOOKUP(A1946,Specifikation!A:E,5,0)/12</f>
        <v>-416.66666666666669</v>
      </c>
    </row>
    <row r="1947" spans="1:8">
      <c r="A1947" s="285">
        <v>6993</v>
      </c>
      <c r="B1947" s="165">
        <v>1</v>
      </c>
      <c r="C1947" s="165"/>
      <c r="D1947" s="165"/>
      <c r="E1947" s="165"/>
      <c r="F1947" s="165" t="s">
        <v>231</v>
      </c>
      <c r="G1947" s="165">
        <v>201802</v>
      </c>
      <c r="H1947" s="284">
        <f>VLOOKUP(A1947,Specifikation!A:E,5,0)/12</f>
        <v>-416.66666666666669</v>
      </c>
    </row>
    <row r="1948" spans="1:8">
      <c r="A1948" s="285">
        <v>6993</v>
      </c>
      <c r="B1948" s="165">
        <v>1</v>
      </c>
      <c r="C1948" s="165"/>
      <c r="D1948" s="165"/>
      <c r="E1948" s="165"/>
      <c r="F1948" s="165" t="s">
        <v>231</v>
      </c>
      <c r="G1948" s="165">
        <v>201803</v>
      </c>
      <c r="H1948" s="284">
        <f>VLOOKUP(A1948,Specifikation!A:E,5,0)/12</f>
        <v>-416.66666666666669</v>
      </c>
    </row>
    <row r="1949" spans="1:8">
      <c r="A1949" s="285">
        <v>6993</v>
      </c>
      <c r="B1949" s="165">
        <v>1</v>
      </c>
      <c r="C1949" s="165"/>
      <c r="D1949" s="165"/>
      <c r="E1949" s="165"/>
      <c r="F1949" s="165" t="s">
        <v>231</v>
      </c>
      <c r="G1949" s="165">
        <v>201804</v>
      </c>
      <c r="H1949" s="284">
        <f>VLOOKUP(A1949,Specifikation!A:E,5,0)/12</f>
        <v>-416.66666666666669</v>
      </c>
    </row>
    <row r="1950" spans="1:8">
      <c r="A1950" s="285">
        <v>6993</v>
      </c>
      <c r="B1950" s="165">
        <v>1</v>
      </c>
      <c r="C1950" s="165"/>
      <c r="D1950" s="165"/>
      <c r="E1950" s="165"/>
      <c r="F1950" s="165" t="s">
        <v>231</v>
      </c>
      <c r="G1950" s="165">
        <v>201805</v>
      </c>
      <c r="H1950" s="284">
        <f>VLOOKUP(A1950,Specifikation!A:E,5,0)/12</f>
        <v>-416.66666666666669</v>
      </c>
    </row>
    <row r="1951" spans="1:8">
      <c r="A1951" s="285">
        <v>6993</v>
      </c>
      <c r="B1951" s="165">
        <v>1</v>
      </c>
      <c r="C1951" s="165"/>
      <c r="D1951" s="165"/>
      <c r="E1951" s="165"/>
      <c r="F1951" s="165" t="s">
        <v>231</v>
      </c>
      <c r="G1951" s="165">
        <v>201806</v>
      </c>
      <c r="H1951" s="284">
        <f>VLOOKUP(A1951,Specifikation!A:E,5,0)/12</f>
        <v>-416.66666666666669</v>
      </c>
    </row>
    <row r="1952" spans="1:8">
      <c r="A1952" s="285">
        <v>6993</v>
      </c>
      <c r="B1952" s="165">
        <v>1</v>
      </c>
      <c r="C1952" s="165"/>
      <c r="D1952" s="165"/>
      <c r="E1952" s="165"/>
      <c r="F1952" s="165" t="s">
        <v>231</v>
      </c>
      <c r="G1952" s="165">
        <v>201807</v>
      </c>
      <c r="H1952" s="284">
        <f>VLOOKUP(A1952,Specifikation!A:E,5,0)/12</f>
        <v>-416.66666666666669</v>
      </c>
    </row>
    <row r="1953" spans="1:8">
      <c r="A1953" s="285">
        <v>6993</v>
      </c>
      <c r="B1953" s="165">
        <v>1</v>
      </c>
      <c r="C1953" s="165"/>
      <c r="D1953" s="165"/>
      <c r="E1953" s="165"/>
      <c r="F1953" s="165" t="s">
        <v>231</v>
      </c>
      <c r="G1953" s="165">
        <v>201808</v>
      </c>
      <c r="H1953" s="284">
        <f>VLOOKUP(A1953,Specifikation!A:E,5,0)/12</f>
        <v>-416.66666666666669</v>
      </c>
    </row>
    <row r="1954" spans="1:8">
      <c r="A1954" s="285">
        <v>6993</v>
      </c>
      <c r="B1954" s="165">
        <v>1</v>
      </c>
      <c r="C1954" s="165"/>
      <c r="D1954" s="165"/>
      <c r="E1954" s="165"/>
      <c r="F1954" s="165" t="s">
        <v>231</v>
      </c>
      <c r="G1954" s="165">
        <v>201809</v>
      </c>
      <c r="H1954" s="284">
        <f>VLOOKUP(A1954,Specifikation!A:E,5,0)/12</f>
        <v>-416.66666666666669</v>
      </c>
    </row>
    <row r="1955" spans="1:8">
      <c r="A1955" s="285">
        <v>6993</v>
      </c>
      <c r="B1955" s="165">
        <v>1</v>
      </c>
      <c r="C1955" s="165"/>
      <c r="D1955" s="165"/>
      <c r="E1955" s="165"/>
      <c r="F1955" s="165" t="s">
        <v>231</v>
      </c>
      <c r="G1955" s="165">
        <v>201810</v>
      </c>
      <c r="H1955" s="284">
        <f>VLOOKUP(A1955,Specifikation!A:E,5,0)/12</f>
        <v>-416.66666666666669</v>
      </c>
    </row>
    <row r="1956" spans="1:8">
      <c r="A1956" s="285">
        <v>6993</v>
      </c>
      <c r="B1956" s="165">
        <v>1</v>
      </c>
      <c r="C1956" s="165"/>
      <c r="D1956" s="165"/>
      <c r="E1956" s="165"/>
      <c r="F1956" s="165" t="s">
        <v>231</v>
      </c>
      <c r="G1956" s="165">
        <v>201811</v>
      </c>
      <c r="H1956" s="284">
        <f>VLOOKUP(A1956,Specifikation!A:E,5,0)/12</f>
        <v>-416.66666666666669</v>
      </c>
    </row>
    <row r="1957" spans="1:8">
      <c r="A1957" s="285">
        <v>6993</v>
      </c>
      <c r="B1957" s="165">
        <v>1</v>
      </c>
      <c r="C1957" s="165"/>
      <c r="D1957" s="165"/>
      <c r="E1957" s="165"/>
      <c r="F1957" s="165" t="s">
        <v>231</v>
      </c>
      <c r="G1957" s="165">
        <v>201812</v>
      </c>
      <c r="H1957" s="284">
        <f>VLOOKUP(A1957,Specifikation!A:E,5,0)/12</f>
        <v>-416.66666666666669</v>
      </c>
    </row>
    <row r="1958" spans="1:8">
      <c r="A1958" s="285">
        <v>6999</v>
      </c>
      <c r="B1958" s="165">
        <v>1</v>
      </c>
      <c r="C1958" s="165"/>
      <c r="D1958" s="165"/>
      <c r="E1958" s="165"/>
      <c r="F1958" s="165" t="s">
        <v>231</v>
      </c>
      <c r="G1958" s="165">
        <v>201801</v>
      </c>
      <c r="H1958" s="284">
        <f>VLOOKUP(A1958,Specifikation!A:E,5,0)/12</f>
        <v>0</v>
      </c>
    </row>
    <row r="1959" spans="1:8">
      <c r="A1959" s="285">
        <v>6999</v>
      </c>
      <c r="B1959" s="165">
        <v>1</v>
      </c>
      <c r="C1959" s="165"/>
      <c r="D1959" s="165"/>
      <c r="E1959" s="165"/>
      <c r="F1959" s="165" t="s">
        <v>231</v>
      </c>
      <c r="G1959" s="165">
        <v>201802</v>
      </c>
      <c r="H1959" s="284">
        <f>VLOOKUP(A1959,Specifikation!A:E,5,0)/12</f>
        <v>0</v>
      </c>
    </row>
    <row r="1960" spans="1:8">
      <c r="A1960" s="285">
        <v>6999</v>
      </c>
      <c r="B1960" s="165">
        <v>1</v>
      </c>
      <c r="C1960" s="165"/>
      <c r="D1960" s="165"/>
      <c r="E1960" s="165"/>
      <c r="F1960" s="165" t="s">
        <v>231</v>
      </c>
      <c r="G1960" s="165">
        <v>201803</v>
      </c>
      <c r="H1960" s="284">
        <f>VLOOKUP(A1960,Specifikation!A:E,5,0)/12</f>
        <v>0</v>
      </c>
    </row>
    <row r="1961" spans="1:8">
      <c r="A1961" s="285">
        <v>6999</v>
      </c>
      <c r="B1961" s="165">
        <v>1</v>
      </c>
      <c r="C1961" s="165"/>
      <c r="D1961" s="165"/>
      <c r="E1961" s="165"/>
      <c r="F1961" s="165" t="s">
        <v>231</v>
      </c>
      <c r="G1961" s="165">
        <v>201804</v>
      </c>
      <c r="H1961" s="284">
        <f>VLOOKUP(A1961,Specifikation!A:E,5,0)/12</f>
        <v>0</v>
      </c>
    </row>
    <row r="1962" spans="1:8">
      <c r="A1962" s="285">
        <v>6999</v>
      </c>
      <c r="B1962" s="165">
        <v>1</v>
      </c>
      <c r="C1962" s="165"/>
      <c r="D1962" s="165"/>
      <c r="E1962" s="165"/>
      <c r="F1962" s="165" t="s">
        <v>231</v>
      </c>
      <c r="G1962" s="165">
        <v>201805</v>
      </c>
      <c r="H1962" s="284">
        <f>VLOOKUP(A1962,Specifikation!A:E,5,0)/12</f>
        <v>0</v>
      </c>
    </row>
    <row r="1963" spans="1:8">
      <c r="A1963" s="285">
        <v>6999</v>
      </c>
      <c r="B1963" s="165">
        <v>1</v>
      </c>
      <c r="C1963" s="165"/>
      <c r="D1963" s="165"/>
      <c r="E1963" s="165"/>
      <c r="F1963" s="165" t="s">
        <v>231</v>
      </c>
      <c r="G1963" s="165">
        <v>201806</v>
      </c>
      <c r="H1963" s="284">
        <f>VLOOKUP(A1963,Specifikation!A:E,5,0)/12</f>
        <v>0</v>
      </c>
    </row>
    <row r="1964" spans="1:8">
      <c r="A1964" s="285">
        <v>6999</v>
      </c>
      <c r="B1964" s="165">
        <v>1</v>
      </c>
      <c r="C1964" s="165"/>
      <c r="D1964" s="165"/>
      <c r="E1964" s="165"/>
      <c r="F1964" s="165" t="s">
        <v>231</v>
      </c>
      <c r="G1964" s="165">
        <v>201807</v>
      </c>
      <c r="H1964" s="284">
        <f>VLOOKUP(A1964,Specifikation!A:E,5,0)/12</f>
        <v>0</v>
      </c>
    </row>
    <row r="1965" spans="1:8">
      <c r="A1965" s="285">
        <v>6999</v>
      </c>
      <c r="B1965" s="165">
        <v>1</v>
      </c>
      <c r="C1965" s="165"/>
      <c r="D1965" s="165"/>
      <c r="E1965" s="165"/>
      <c r="F1965" s="165" t="s">
        <v>231</v>
      </c>
      <c r="G1965" s="165">
        <v>201808</v>
      </c>
      <c r="H1965" s="284">
        <f>VLOOKUP(A1965,Specifikation!A:E,5,0)/12</f>
        <v>0</v>
      </c>
    </row>
    <row r="1966" spans="1:8">
      <c r="A1966" s="285">
        <v>6999</v>
      </c>
      <c r="B1966" s="165">
        <v>1</v>
      </c>
      <c r="C1966" s="165"/>
      <c r="D1966" s="165"/>
      <c r="E1966" s="165"/>
      <c r="F1966" s="165" t="s">
        <v>231</v>
      </c>
      <c r="G1966" s="165">
        <v>201809</v>
      </c>
      <c r="H1966" s="284">
        <f>VLOOKUP(A1966,Specifikation!A:E,5,0)/12</f>
        <v>0</v>
      </c>
    </row>
    <row r="1967" spans="1:8">
      <c r="A1967" s="285">
        <v>6999</v>
      </c>
      <c r="B1967" s="165">
        <v>1</v>
      </c>
      <c r="C1967" s="165"/>
      <c r="D1967" s="165"/>
      <c r="E1967" s="165"/>
      <c r="F1967" s="165" t="s">
        <v>231</v>
      </c>
      <c r="G1967" s="165">
        <v>201810</v>
      </c>
      <c r="H1967" s="284">
        <f>VLOOKUP(A1967,Specifikation!A:E,5,0)/12</f>
        <v>0</v>
      </c>
    </row>
    <row r="1968" spans="1:8">
      <c r="A1968" s="285">
        <v>6999</v>
      </c>
      <c r="B1968" s="165">
        <v>1</v>
      </c>
      <c r="C1968" s="165"/>
      <c r="D1968" s="165"/>
      <c r="E1968" s="165"/>
      <c r="F1968" s="165" t="s">
        <v>231</v>
      </c>
      <c r="G1968" s="165">
        <v>201811</v>
      </c>
      <c r="H1968" s="284">
        <f>VLOOKUP(A1968,Specifikation!A:E,5,0)/12</f>
        <v>0</v>
      </c>
    </row>
    <row r="1969" spans="1:8">
      <c r="A1969" s="285">
        <v>6999</v>
      </c>
      <c r="B1969" s="165">
        <v>1</v>
      </c>
      <c r="C1969" s="165"/>
      <c r="D1969" s="165"/>
      <c r="E1969" s="165"/>
      <c r="F1969" s="165" t="s">
        <v>231</v>
      </c>
      <c r="G1969" s="165">
        <v>201812</v>
      </c>
      <c r="H1969" s="284">
        <f>VLOOKUP(A1969,Specifikation!A:E,5,0)/12</f>
        <v>0</v>
      </c>
    </row>
    <row r="1970" spans="1:8">
      <c r="A1970" s="285">
        <v>7010</v>
      </c>
      <c r="B1970" s="165">
        <v>1</v>
      </c>
      <c r="C1970" s="165"/>
      <c r="D1970" s="165"/>
      <c r="E1970" s="165"/>
      <c r="F1970" s="165" t="s">
        <v>231</v>
      </c>
      <c r="G1970" s="165">
        <v>201801</v>
      </c>
      <c r="H1970" s="284">
        <f>VLOOKUP(A1970,Specifikation!A:E,5,0)/12</f>
        <v>0</v>
      </c>
    </row>
    <row r="1971" spans="1:8">
      <c r="A1971" s="285">
        <v>7010</v>
      </c>
      <c r="B1971" s="165">
        <v>1</v>
      </c>
      <c r="C1971" s="165"/>
      <c r="D1971" s="165"/>
      <c r="E1971" s="165"/>
      <c r="F1971" s="165" t="s">
        <v>231</v>
      </c>
      <c r="G1971" s="165">
        <v>201802</v>
      </c>
      <c r="H1971" s="284">
        <f>VLOOKUP(A1971,Specifikation!A:E,5,0)/12</f>
        <v>0</v>
      </c>
    </row>
    <row r="1972" spans="1:8">
      <c r="A1972" s="285">
        <v>7010</v>
      </c>
      <c r="B1972" s="165">
        <v>1</v>
      </c>
      <c r="C1972" s="165"/>
      <c r="D1972" s="165"/>
      <c r="E1972" s="165"/>
      <c r="F1972" s="165" t="s">
        <v>231</v>
      </c>
      <c r="G1972" s="165">
        <v>201803</v>
      </c>
      <c r="H1972" s="284">
        <f>VLOOKUP(A1972,Specifikation!A:E,5,0)/12</f>
        <v>0</v>
      </c>
    </row>
    <row r="1973" spans="1:8">
      <c r="A1973" s="285">
        <v>7010</v>
      </c>
      <c r="B1973" s="165">
        <v>1</v>
      </c>
      <c r="C1973" s="165"/>
      <c r="D1973" s="165"/>
      <c r="E1973" s="165"/>
      <c r="F1973" s="165" t="s">
        <v>231</v>
      </c>
      <c r="G1973" s="165">
        <v>201804</v>
      </c>
      <c r="H1973" s="284">
        <f>VLOOKUP(A1973,Specifikation!A:E,5,0)/12</f>
        <v>0</v>
      </c>
    </row>
    <row r="1974" spans="1:8">
      <c r="A1974" s="285">
        <v>7010</v>
      </c>
      <c r="B1974" s="165">
        <v>1</v>
      </c>
      <c r="C1974" s="165"/>
      <c r="D1974" s="165"/>
      <c r="E1974" s="165"/>
      <c r="F1974" s="165" t="s">
        <v>231</v>
      </c>
      <c r="G1974" s="165">
        <v>201805</v>
      </c>
      <c r="H1974" s="284">
        <f>VLOOKUP(A1974,Specifikation!A:E,5,0)/12</f>
        <v>0</v>
      </c>
    </row>
    <row r="1975" spans="1:8">
      <c r="A1975" s="285">
        <v>7010</v>
      </c>
      <c r="B1975" s="165">
        <v>1</v>
      </c>
      <c r="C1975" s="165"/>
      <c r="D1975" s="165"/>
      <c r="E1975" s="165"/>
      <c r="F1975" s="165" t="s">
        <v>231</v>
      </c>
      <c r="G1975" s="165">
        <v>201806</v>
      </c>
      <c r="H1975" s="284">
        <f>VLOOKUP(A1975,Specifikation!A:E,5,0)/12</f>
        <v>0</v>
      </c>
    </row>
    <row r="1976" spans="1:8">
      <c r="A1976" s="285">
        <v>7010</v>
      </c>
      <c r="B1976" s="165">
        <v>1</v>
      </c>
      <c r="C1976" s="165"/>
      <c r="D1976" s="165"/>
      <c r="E1976" s="165"/>
      <c r="F1976" s="165" t="s">
        <v>231</v>
      </c>
      <c r="G1976" s="165">
        <v>201807</v>
      </c>
      <c r="H1976" s="284">
        <f>VLOOKUP(A1976,Specifikation!A:E,5,0)/12</f>
        <v>0</v>
      </c>
    </row>
    <row r="1977" spans="1:8">
      <c r="A1977" s="285">
        <v>7010</v>
      </c>
      <c r="B1977" s="165">
        <v>1</v>
      </c>
      <c r="C1977" s="165"/>
      <c r="D1977" s="165"/>
      <c r="E1977" s="165"/>
      <c r="F1977" s="165" t="s">
        <v>231</v>
      </c>
      <c r="G1977" s="165">
        <v>201808</v>
      </c>
      <c r="H1977" s="284">
        <f>VLOOKUP(A1977,Specifikation!A:E,5,0)/12</f>
        <v>0</v>
      </c>
    </row>
    <row r="1978" spans="1:8">
      <c r="A1978" s="285">
        <v>7010</v>
      </c>
      <c r="B1978" s="165">
        <v>1</v>
      </c>
      <c r="C1978" s="165"/>
      <c r="D1978" s="165"/>
      <c r="E1978" s="165"/>
      <c r="F1978" s="165" t="s">
        <v>231</v>
      </c>
      <c r="G1978" s="165">
        <v>201809</v>
      </c>
      <c r="H1978" s="284">
        <f>VLOOKUP(A1978,Specifikation!A:E,5,0)/12</f>
        <v>0</v>
      </c>
    </row>
    <row r="1979" spans="1:8">
      <c r="A1979" s="285">
        <v>7010</v>
      </c>
      <c r="B1979" s="165">
        <v>1</v>
      </c>
      <c r="C1979" s="165"/>
      <c r="D1979" s="165"/>
      <c r="E1979" s="165"/>
      <c r="F1979" s="165" t="s">
        <v>231</v>
      </c>
      <c r="G1979" s="165">
        <v>201810</v>
      </c>
      <c r="H1979" s="284">
        <f>VLOOKUP(A1979,Specifikation!A:E,5,0)/12</f>
        <v>0</v>
      </c>
    </row>
    <row r="1980" spans="1:8">
      <c r="A1980" s="285">
        <v>7010</v>
      </c>
      <c r="B1980" s="165">
        <v>1</v>
      </c>
      <c r="C1980" s="165"/>
      <c r="D1980" s="165"/>
      <c r="E1980" s="165"/>
      <c r="F1980" s="165" t="s">
        <v>231</v>
      </c>
      <c r="G1980" s="165">
        <v>201811</v>
      </c>
      <c r="H1980" s="284">
        <f>VLOOKUP(A1980,Specifikation!A:E,5,0)/12</f>
        <v>0</v>
      </c>
    </row>
    <row r="1981" spans="1:8">
      <c r="A1981" s="285">
        <v>7010</v>
      </c>
      <c r="B1981" s="165">
        <v>1</v>
      </c>
      <c r="C1981" s="165"/>
      <c r="D1981" s="165"/>
      <c r="E1981" s="165"/>
      <c r="F1981" s="165" t="s">
        <v>231</v>
      </c>
      <c r="G1981" s="165">
        <v>201812</v>
      </c>
      <c r="H1981" s="284">
        <f>VLOOKUP(A1981,Specifikation!A:E,5,0)/12</f>
        <v>0</v>
      </c>
    </row>
    <row r="1982" spans="1:8">
      <c r="A1982" s="285">
        <v>7020</v>
      </c>
      <c r="B1982" s="165">
        <v>1</v>
      </c>
      <c r="C1982" s="165"/>
      <c r="D1982" s="165"/>
      <c r="E1982" s="165"/>
      <c r="F1982" s="165" t="s">
        <v>231</v>
      </c>
      <c r="G1982" s="165">
        <v>201801</v>
      </c>
      <c r="H1982" s="284">
        <f>VLOOKUP(A1982,Specifikation!A:E,5,0)/12</f>
        <v>0</v>
      </c>
    </row>
    <row r="1983" spans="1:8">
      <c r="A1983" s="285">
        <v>7020</v>
      </c>
      <c r="B1983" s="165">
        <v>1</v>
      </c>
      <c r="C1983" s="165"/>
      <c r="D1983" s="165"/>
      <c r="E1983" s="165"/>
      <c r="F1983" s="165" t="s">
        <v>231</v>
      </c>
      <c r="G1983" s="165">
        <v>201802</v>
      </c>
      <c r="H1983" s="284">
        <f>VLOOKUP(A1983,Specifikation!A:E,5,0)/12</f>
        <v>0</v>
      </c>
    </row>
    <row r="1984" spans="1:8">
      <c r="A1984" s="285">
        <v>7020</v>
      </c>
      <c r="B1984" s="165">
        <v>1</v>
      </c>
      <c r="C1984" s="165"/>
      <c r="D1984" s="165"/>
      <c r="E1984" s="165"/>
      <c r="F1984" s="165" t="s">
        <v>231</v>
      </c>
      <c r="G1984" s="165">
        <v>201803</v>
      </c>
      <c r="H1984" s="284">
        <f>VLOOKUP(A1984,Specifikation!A:E,5,0)/12</f>
        <v>0</v>
      </c>
    </row>
    <row r="1985" spans="1:8">
      <c r="A1985" s="285">
        <v>7020</v>
      </c>
      <c r="B1985" s="165">
        <v>1</v>
      </c>
      <c r="C1985" s="165"/>
      <c r="D1985" s="165"/>
      <c r="E1985" s="165"/>
      <c r="F1985" s="165" t="s">
        <v>231</v>
      </c>
      <c r="G1985" s="165">
        <v>201804</v>
      </c>
      <c r="H1985" s="284">
        <f>VLOOKUP(A1985,Specifikation!A:E,5,0)/12</f>
        <v>0</v>
      </c>
    </row>
    <row r="1986" spans="1:8">
      <c r="A1986" s="285">
        <v>7020</v>
      </c>
      <c r="B1986" s="165">
        <v>1</v>
      </c>
      <c r="C1986" s="165"/>
      <c r="D1986" s="165"/>
      <c r="E1986" s="165"/>
      <c r="F1986" s="165" t="s">
        <v>231</v>
      </c>
      <c r="G1986" s="165">
        <v>201805</v>
      </c>
      <c r="H1986" s="284">
        <f>VLOOKUP(A1986,Specifikation!A:E,5,0)/12</f>
        <v>0</v>
      </c>
    </row>
    <row r="1987" spans="1:8">
      <c r="A1987" s="285">
        <v>7020</v>
      </c>
      <c r="B1987" s="165">
        <v>1</v>
      </c>
      <c r="C1987" s="165"/>
      <c r="D1987" s="165"/>
      <c r="E1987" s="165"/>
      <c r="F1987" s="165" t="s">
        <v>231</v>
      </c>
      <c r="G1987" s="165">
        <v>201806</v>
      </c>
      <c r="H1987" s="284">
        <f>VLOOKUP(A1987,Specifikation!A:E,5,0)/12</f>
        <v>0</v>
      </c>
    </row>
    <row r="1988" spans="1:8">
      <c r="A1988" s="285">
        <v>7020</v>
      </c>
      <c r="B1988" s="165">
        <v>1</v>
      </c>
      <c r="C1988" s="165"/>
      <c r="D1988" s="165"/>
      <c r="E1988" s="165"/>
      <c r="F1988" s="165" t="s">
        <v>231</v>
      </c>
      <c r="G1988" s="165">
        <v>201807</v>
      </c>
      <c r="H1988" s="284">
        <f>VLOOKUP(A1988,Specifikation!A:E,5,0)/12</f>
        <v>0</v>
      </c>
    </row>
    <row r="1989" spans="1:8">
      <c r="A1989" s="285">
        <v>7020</v>
      </c>
      <c r="B1989" s="165">
        <v>1</v>
      </c>
      <c r="C1989" s="165"/>
      <c r="D1989" s="165"/>
      <c r="E1989" s="165"/>
      <c r="F1989" s="165" t="s">
        <v>231</v>
      </c>
      <c r="G1989" s="165">
        <v>201808</v>
      </c>
      <c r="H1989" s="284">
        <f>VLOOKUP(A1989,Specifikation!A:E,5,0)/12</f>
        <v>0</v>
      </c>
    </row>
    <row r="1990" spans="1:8">
      <c r="A1990" s="285">
        <v>7020</v>
      </c>
      <c r="B1990" s="165">
        <v>1</v>
      </c>
      <c r="C1990" s="165"/>
      <c r="D1990" s="165"/>
      <c r="E1990" s="165"/>
      <c r="F1990" s="165" t="s">
        <v>231</v>
      </c>
      <c r="G1990" s="165">
        <v>201809</v>
      </c>
      <c r="H1990" s="284">
        <f>VLOOKUP(A1990,Specifikation!A:E,5,0)/12</f>
        <v>0</v>
      </c>
    </row>
    <row r="1991" spans="1:8">
      <c r="A1991" s="285">
        <v>7020</v>
      </c>
      <c r="B1991" s="165">
        <v>1</v>
      </c>
      <c r="C1991" s="165"/>
      <c r="D1991" s="165"/>
      <c r="E1991" s="165"/>
      <c r="F1991" s="165" t="s">
        <v>231</v>
      </c>
      <c r="G1991" s="165">
        <v>201810</v>
      </c>
      <c r="H1991" s="284">
        <f>VLOOKUP(A1991,Specifikation!A:E,5,0)/12</f>
        <v>0</v>
      </c>
    </row>
    <row r="1992" spans="1:8">
      <c r="A1992" s="285">
        <v>7020</v>
      </c>
      <c r="B1992" s="165">
        <v>1</v>
      </c>
      <c r="C1992" s="165"/>
      <c r="D1992" s="165"/>
      <c r="E1992" s="165"/>
      <c r="F1992" s="165" t="s">
        <v>231</v>
      </c>
      <c r="G1992" s="165">
        <v>201811</v>
      </c>
      <c r="H1992" s="284">
        <f>VLOOKUP(A1992,Specifikation!A:E,5,0)/12</f>
        <v>0</v>
      </c>
    </row>
    <row r="1993" spans="1:8">
      <c r="A1993" s="285">
        <v>7020</v>
      </c>
      <c r="B1993" s="165">
        <v>1</v>
      </c>
      <c r="C1993" s="165"/>
      <c r="D1993" s="165"/>
      <c r="E1993" s="165"/>
      <c r="F1993" s="165" t="s">
        <v>231</v>
      </c>
      <c r="G1993" s="165">
        <v>201812</v>
      </c>
      <c r="H1993" s="284">
        <f>VLOOKUP(A1993,Specifikation!A:E,5,0)/12</f>
        <v>0</v>
      </c>
    </row>
    <row r="1994" spans="1:8">
      <c r="A1994" s="285">
        <v>7090</v>
      </c>
      <c r="B1994" s="165">
        <v>1</v>
      </c>
      <c r="C1994" s="165"/>
      <c r="D1994" s="165"/>
      <c r="E1994" s="165"/>
      <c r="F1994" s="165" t="s">
        <v>231</v>
      </c>
      <c r="G1994" s="165">
        <v>201801</v>
      </c>
      <c r="H1994" s="284">
        <f>VLOOKUP(A1994,Specifikation!A:E,5,0)/12</f>
        <v>0</v>
      </c>
    </row>
    <row r="1995" spans="1:8">
      <c r="A1995" s="285">
        <v>7090</v>
      </c>
      <c r="B1995" s="165">
        <v>1</v>
      </c>
      <c r="C1995" s="165"/>
      <c r="D1995" s="165"/>
      <c r="E1995" s="165"/>
      <c r="F1995" s="165" t="s">
        <v>231</v>
      </c>
      <c r="G1995" s="165">
        <v>201802</v>
      </c>
      <c r="H1995" s="284">
        <f>VLOOKUP(A1995,Specifikation!A:E,5,0)/12</f>
        <v>0</v>
      </c>
    </row>
    <row r="1996" spans="1:8">
      <c r="A1996" s="285">
        <v>7090</v>
      </c>
      <c r="B1996" s="165">
        <v>1</v>
      </c>
      <c r="C1996" s="165"/>
      <c r="D1996" s="165"/>
      <c r="E1996" s="165"/>
      <c r="F1996" s="165" t="s">
        <v>231</v>
      </c>
      <c r="G1996" s="165">
        <v>201803</v>
      </c>
      <c r="H1996" s="284">
        <f>VLOOKUP(A1996,Specifikation!A:E,5,0)/12</f>
        <v>0</v>
      </c>
    </row>
    <row r="1997" spans="1:8">
      <c r="A1997" s="285">
        <v>7090</v>
      </c>
      <c r="B1997" s="165">
        <v>1</v>
      </c>
      <c r="C1997" s="165"/>
      <c r="D1997" s="165"/>
      <c r="E1997" s="165"/>
      <c r="F1997" s="165" t="s">
        <v>231</v>
      </c>
      <c r="G1997" s="165">
        <v>201804</v>
      </c>
      <c r="H1997" s="284">
        <f>VLOOKUP(A1997,Specifikation!A:E,5,0)/12</f>
        <v>0</v>
      </c>
    </row>
    <row r="1998" spans="1:8">
      <c r="A1998" s="285">
        <v>7090</v>
      </c>
      <c r="B1998" s="165">
        <v>1</v>
      </c>
      <c r="C1998" s="165"/>
      <c r="D1998" s="165"/>
      <c r="E1998" s="165"/>
      <c r="F1998" s="165" t="s">
        <v>231</v>
      </c>
      <c r="G1998" s="165">
        <v>201805</v>
      </c>
      <c r="H1998" s="284">
        <f>VLOOKUP(A1998,Specifikation!A:E,5,0)/12</f>
        <v>0</v>
      </c>
    </row>
    <row r="1999" spans="1:8">
      <c r="A1999" s="285">
        <v>7090</v>
      </c>
      <c r="B1999" s="165">
        <v>1</v>
      </c>
      <c r="C1999" s="165"/>
      <c r="D1999" s="165"/>
      <c r="E1999" s="165"/>
      <c r="F1999" s="165" t="s">
        <v>231</v>
      </c>
      <c r="G1999" s="165">
        <v>201806</v>
      </c>
      <c r="H1999" s="284">
        <f>VLOOKUP(A1999,Specifikation!A:E,5,0)/12</f>
        <v>0</v>
      </c>
    </row>
    <row r="2000" spans="1:8">
      <c r="A2000" s="285">
        <v>7090</v>
      </c>
      <c r="B2000" s="165">
        <v>1</v>
      </c>
      <c r="C2000" s="165"/>
      <c r="D2000" s="165"/>
      <c r="E2000" s="165"/>
      <c r="F2000" s="165" t="s">
        <v>231</v>
      </c>
      <c r="G2000" s="165">
        <v>201807</v>
      </c>
      <c r="H2000" s="284">
        <f>VLOOKUP(A2000,Specifikation!A:E,5,0)/12</f>
        <v>0</v>
      </c>
    </row>
    <row r="2001" spans="1:8">
      <c r="A2001" s="285">
        <v>7090</v>
      </c>
      <c r="B2001" s="165">
        <v>1</v>
      </c>
      <c r="C2001" s="165"/>
      <c r="D2001" s="165"/>
      <c r="E2001" s="165"/>
      <c r="F2001" s="165" t="s">
        <v>231</v>
      </c>
      <c r="G2001" s="165">
        <v>201808</v>
      </c>
      <c r="H2001" s="284">
        <f>VLOOKUP(A2001,Specifikation!A:E,5,0)/12</f>
        <v>0</v>
      </c>
    </row>
    <row r="2002" spans="1:8">
      <c r="A2002" s="285">
        <v>7090</v>
      </c>
      <c r="B2002" s="165">
        <v>1</v>
      </c>
      <c r="C2002" s="165"/>
      <c r="D2002" s="165"/>
      <c r="E2002" s="165"/>
      <c r="F2002" s="165" t="s">
        <v>231</v>
      </c>
      <c r="G2002" s="165">
        <v>201809</v>
      </c>
      <c r="H2002" s="284">
        <f>VLOOKUP(A2002,Specifikation!A:E,5,0)/12</f>
        <v>0</v>
      </c>
    </row>
    <row r="2003" spans="1:8">
      <c r="A2003" s="285">
        <v>7090</v>
      </c>
      <c r="B2003" s="165">
        <v>1</v>
      </c>
      <c r="C2003" s="165"/>
      <c r="D2003" s="165"/>
      <c r="E2003" s="165"/>
      <c r="F2003" s="165" t="s">
        <v>231</v>
      </c>
      <c r="G2003" s="165">
        <v>201810</v>
      </c>
      <c r="H2003" s="284">
        <f>VLOOKUP(A2003,Specifikation!A:E,5,0)/12</f>
        <v>0</v>
      </c>
    </row>
    <row r="2004" spans="1:8">
      <c r="A2004" s="285">
        <v>7090</v>
      </c>
      <c r="B2004" s="165">
        <v>1</v>
      </c>
      <c r="C2004" s="165"/>
      <c r="D2004" s="165"/>
      <c r="E2004" s="165"/>
      <c r="F2004" s="165" t="s">
        <v>231</v>
      </c>
      <c r="G2004" s="165">
        <v>201811</v>
      </c>
      <c r="H2004" s="284">
        <f>VLOOKUP(A2004,Specifikation!A:E,5,0)/12</f>
        <v>0</v>
      </c>
    </row>
    <row r="2005" spans="1:8">
      <c r="A2005" s="285">
        <v>7090</v>
      </c>
      <c r="B2005" s="165">
        <v>1</v>
      </c>
      <c r="C2005" s="165"/>
      <c r="D2005" s="165"/>
      <c r="E2005" s="165"/>
      <c r="F2005" s="165" t="s">
        <v>231</v>
      </c>
      <c r="G2005" s="165">
        <v>201812</v>
      </c>
      <c r="H2005" s="284">
        <f>VLOOKUP(A2005,Specifikation!A:E,5,0)/12</f>
        <v>0</v>
      </c>
    </row>
    <row r="2006" spans="1:8">
      <c r="A2006" s="285">
        <v>7210</v>
      </c>
      <c r="B2006" s="165">
        <v>1</v>
      </c>
      <c r="C2006" s="165"/>
      <c r="D2006" s="165"/>
      <c r="E2006" s="165"/>
      <c r="F2006" s="165" t="s">
        <v>231</v>
      </c>
      <c r="G2006" s="165">
        <v>201801</v>
      </c>
      <c r="H2006" s="284">
        <f>VLOOKUP(A2006,Specifikation!A:E,5,0)/12</f>
        <v>-10416.666666666666</v>
      </c>
    </row>
    <row r="2007" spans="1:8">
      <c r="A2007" s="285">
        <v>7210</v>
      </c>
      <c r="B2007" s="165">
        <v>1</v>
      </c>
      <c r="C2007" s="165"/>
      <c r="D2007" s="165"/>
      <c r="E2007" s="165"/>
      <c r="F2007" s="165" t="s">
        <v>231</v>
      </c>
      <c r="G2007" s="165">
        <v>201802</v>
      </c>
      <c r="H2007" s="284">
        <f>VLOOKUP(A2007,Specifikation!A:E,5,0)/12</f>
        <v>-10416.666666666666</v>
      </c>
    </row>
    <row r="2008" spans="1:8">
      <c r="A2008" s="285">
        <v>7210</v>
      </c>
      <c r="B2008" s="165">
        <v>1</v>
      </c>
      <c r="C2008" s="165"/>
      <c r="D2008" s="165"/>
      <c r="E2008" s="165"/>
      <c r="F2008" s="165" t="s">
        <v>231</v>
      </c>
      <c r="G2008" s="165">
        <v>201803</v>
      </c>
      <c r="H2008" s="284">
        <f>VLOOKUP(A2008,Specifikation!A:E,5,0)/12</f>
        <v>-10416.666666666666</v>
      </c>
    </row>
    <row r="2009" spans="1:8">
      <c r="A2009" s="285">
        <v>7210</v>
      </c>
      <c r="B2009" s="165">
        <v>1</v>
      </c>
      <c r="C2009" s="165"/>
      <c r="D2009" s="165"/>
      <c r="E2009" s="165"/>
      <c r="F2009" s="165" t="s">
        <v>231</v>
      </c>
      <c r="G2009" s="165">
        <v>201804</v>
      </c>
      <c r="H2009" s="284">
        <f>VLOOKUP(A2009,Specifikation!A:E,5,0)/12</f>
        <v>-10416.666666666666</v>
      </c>
    </row>
    <row r="2010" spans="1:8">
      <c r="A2010" s="285">
        <v>7210</v>
      </c>
      <c r="B2010" s="165">
        <v>1</v>
      </c>
      <c r="C2010" s="165"/>
      <c r="D2010" s="165"/>
      <c r="E2010" s="165"/>
      <c r="F2010" s="165" t="s">
        <v>231</v>
      </c>
      <c r="G2010" s="165">
        <v>201805</v>
      </c>
      <c r="H2010" s="284">
        <f>VLOOKUP(A2010,Specifikation!A:E,5,0)/12</f>
        <v>-10416.666666666666</v>
      </c>
    </row>
    <row r="2011" spans="1:8">
      <c r="A2011" s="285">
        <v>7210</v>
      </c>
      <c r="B2011" s="165">
        <v>1</v>
      </c>
      <c r="C2011" s="165"/>
      <c r="D2011" s="165"/>
      <c r="E2011" s="165"/>
      <c r="F2011" s="165" t="s">
        <v>231</v>
      </c>
      <c r="G2011" s="165">
        <v>201806</v>
      </c>
      <c r="H2011" s="284">
        <f>VLOOKUP(A2011,Specifikation!A:E,5,0)/12</f>
        <v>-10416.666666666666</v>
      </c>
    </row>
    <row r="2012" spans="1:8">
      <c r="A2012" s="285">
        <v>7210</v>
      </c>
      <c r="B2012" s="165">
        <v>1</v>
      </c>
      <c r="C2012" s="165"/>
      <c r="D2012" s="165"/>
      <c r="E2012" s="165"/>
      <c r="F2012" s="165" t="s">
        <v>231</v>
      </c>
      <c r="G2012" s="165">
        <v>201807</v>
      </c>
      <c r="H2012" s="284">
        <f>VLOOKUP(A2012,Specifikation!A:E,5,0)/12</f>
        <v>-10416.666666666666</v>
      </c>
    </row>
    <row r="2013" spans="1:8">
      <c r="A2013" s="285">
        <v>7210</v>
      </c>
      <c r="B2013" s="165">
        <v>1</v>
      </c>
      <c r="C2013" s="165"/>
      <c r="D2013" s="165"/>
      <c r="E2013" s="165"/>
      <c r="F2013" s="165" t="s">
        <v>231</v>
      </c>
      <c r="G2013" s="165">
        <v>201808</v>
      </c>
      <c r="H2013" s="284">
        <f>VLOOKUP(A2013,Specifikation!A:E,5,0)/12</f>
        <v>-10416.666666666666</v>
      </c>
    </row>
    <row r="2014" spans="1:8">
      <c r="A2014" s="285">
        <v>7210</v>
      </c>
      <c r="B2014" s="165">
        <v>1</v>
      </c>
      <c r="C2014" s="165"/>
      <c r="D2014" s="165"/>
      <c r="E2014" s="165"/>
      <c r="F2014" s="165" t="s">
        <v>231</v>
      </c>
      <c r="G2014" s="165">
        <v>201809</v>
      </c>
      <c r="H2014" s="284">
        <f>VLOOKUP(A2014,Specifikation!A:E,5,0)/12</f>
        <v>-10416.666666666666</v>
      </c>
    </row>
    <row r="2015" spans="1:8">
      <c r="A2015" s="285">
        <v>7210</v>
      </c>
      <c r="B2015" s="165">
        <v>1</v>
      </c>
      <c r="C2015" s="165"/>
      <c r="D2015" s="165"/>
      <c r="E2015" s="165"/>
      <c r="F2015" s="165" t="s">
        <v>231</v>
      </c>
      <c r="G2015" s="165">
        <v>201810</v>
      </c>
      <c r="H2015" s="284">
        <f>VLOOKUP(A2015,Specifikation!A:E,5,0)/12</f>
        <v>-10416.666666666666</v>
      </c>
    </row>
    <row r="2016" spans="1:8">
      <c r="A2016" s="285">
        <v>7210</v>
      </c>
      <c r="B2016" s="165">
        <v>1</v>
      </c>
      <c r="C2016" s="165"/>
      <c r="D2016" s="165"/>
      <c r="E2016" s="165"/>
      <c r="F2016" s="165" t="s">
        <v>231</v>
      </c>
      <c r="G2016" s="165">
        <v>201811</v>
      </c>
      <c r="H2016" s="284">
        <f>VLOOKUP(A2016,Specifikation!A:E,5,0)/12</f>
        <v>-10416.666666666666</v>
      </c>
    </row>
    <row r="2017" spans="1:8">
      <c r="A2017" s="285">
        <v>7210</v>
      </c>
      <c r="B2017" s="165">
        <v>1</v>
      </c>
      <c r="C2017" s="165"/>
      <c r="D2017" s="165"/>
      <c r="E2017" s="165"/>
      <c r="F2017" s="165" t="s">
        <v>231</v>
      </c>
      <c r="G2017" s="165">
        <v>201812</v>
      </c>
      <c r="H2017" s="284">
        <f>VLOOKUP(A2017,Specifikation!A:E,5,0)/12</f>
        <v>-10416.666666666666</v>
      </c>
    </row>
    <row r="2018" spans="1:8">
      <c r="A2018" s="285">
        <v>7211</v>
      </c>
      <c r="B2018" s="165">
        <v>1</v>
      </c>
      <c r="C2018" s="165"/>
      <c r="D2018" s="165"/>
      <c r="E2018" s="165"/>
      <c r="F2018" s="165" t="s">
        <v>231</v>
      </c>
      <c r="G2018" s="165">
        <v>201801</v>
      </c>
      <c r="H2018" s="284">
        <f>VLOOKUP(A2018,Specifikation!A:E,5,0)/12</f>
        <v>-333.33333333333331</v>
      </c>
    </row>
    <row r="2019" spans="1:8">
      <c r="A2019" s="285">
        <v>7211</v>
      </c>
      <c r="B2019" s="165">
        <v>1</v>
      </c>
      <c r="C2019" s="165"/>
      <c r="D2019" s="165"/>
      <c r="E2019" s="165"/>
      <c r="F2019" s="165" t="s">
        <v>231</v>
      </c>
      <c r="G2019" s="165">
        <v>201802</v>
      </c>
      <c r="H2019" s="284">
        <f>VLOOKUP(A2019,Specifikation!A:E,5,0)/12</f>
        <v>-333.33333333333331</v>
      </c>
    </row>
    <row r="2020" spans="1:8">
      <c r="A2020" s="285">
        <v>7211</v>
      </c>
      <c r="B2020" s="165">
        <v>1</v>
      </c>
      <c r="C2020" s="165"/>
      <c r="D2020" s="165"/>
      <c r="E2020" s="165"/>
      <c r="F2020" s="165" t="s">
        <v>231</v>
      </c>
      <c r="G2020" s="165">
        <v>201803</v>
      </c>
      <c r="H2020" s="284">
        <f>VLOOKUP(A2020,Specifikation!A:E,5,0)/12</f>
        <v>-333.33333333333331</v>
      </c>
    </row>
    <row r="2021" spans="1:8">
      <c r="A2021" s="285">
        <v>7211</v>
      </c>
      <c r="B2021" s="165">
        <v>1</v>
      </c>
      <c r="C2021" s="165"/>
      <c r="D2021" s="165"/>
      <c r="E2021" s="165"/>
      <c r="F2021" s="165" t="s">
        <v>231</v>
      </c>
      <c r="G2021" s="165">
        <v>201804</v>
      </c>
      <c r="H2021" s="284">
        <f>VLOOKUP(A2021,Specifikation!A:E,5,0)/12</f>
        <v>-333.33333333333331</v>
      </c>
    </row>
    <row r="2022" spans="1:8">
      <c r="A2022" s="285">
        <v>7211</v>
      </c>
      <c r="B2022" s="165">
        <v>1</v>
      </c>
      <c r="C2022" s="165"/>
      <c r="D2022" s="165"/>
      <c r="E2022" s="165"/>
      <c r="F2022" s="165" t="s">
        <v>231</v>
      </c>
      <c r="G2022" s="165">
        <v>201805</v>
      </c>
      <c r="H2022" s="284">
        <f>VLOOKUP(A2022,Specifikation!A:E,5,0)/12</f>
        <v>-333.33333333333331</v>
      </c>
    </row>
    <row r="2023" spans="1:8">
      <c r="A2023" s="285">
        <v>7211</v>
      </c>
      <c r="B2023" s="165">
        <v>1</v>
      </c>
      <c r="C2023" s="165"/>
      <c r="D2023" s="165"/>
      <c r="E2023" s="165"/>
      <c r="F2023" s="165" t="s">
        <v>231</v>
      </c>
      <c r="G2023" s="165">
        <v>201806</v>
      </c>
      <c r="H2023" s="284">
        <f>VLOOKUP(A2023,Specifikation!A:E,5,0)/12</f>
        <v>-333.33333333333331</v>
      </c>
    </row>
    <row r="2024" spans="1:8">
      <c r="A2024" s="285">
        <v>7211</v>
      </c>
      <c r="B2024" s="165">
        <v>1</v>
      </c>
      <c r="C2024" s="165"/>
      <c r="D2024" s="165"/>
      <c r="E2024" s="165"/>
      <c r="F2024" s="165" t="s">
        <v>231</v>
      </c>
      <c r="G2024" s="165">
        <v>201807</v>
      </c>
      <c r="H2024" s="284">
        <f>VLOOKUP(A2024,Specifikation!A:E,5,0)/12</f>
        <v>-333.33333333333331</v>
      </c>
    </row>
    <row r="2025" spans="1:8">
      <c r="A2025" s="285">
        <v>7211</v>
      </c>
      <c r="B2025" s="165">
        <v>1</v>
      </c>
      <c r="C2025" s="165"/>
      <c r="D2025" s="165"/>
      <c r="E2025" s="165"/>
      <c r="F2025" s="165" t="s">
        <v>231</v>
      </c>
      <c r="G2025" s="165">
        <v>201808</v>
      </c>
      <c r="H2025" s="284">
        <f>VLOOKUP(A2025,Specifikation!A:E,5,0)/12</f>
        <v>-333.33333333333331</v>
      </c>
    </row>
    <row r="2026" spans="1:8">
      <c r="A2026" s="285">
        <v>7211</v>
      </c>
      <c r="B2026" s="165">
        <v>1</v>
      </c>
      <c r="C2026" s="165"/>
      <c r="D2026" s="165"/>
      <c r="E2026" s="165"/>
      <c r="F2026" s="165" t="s">
        <v>231</v>
      </c>
      <c r="G2026" s="165">
        <v>201809</v>
      </c>
      <c r="H2026" s="284">
        <f>VLOOKUP(A2026,Specifikation!A:E,5,0)/12</f>
        <v>-333.33333333333331</v>
      </c>
    </row>
    <row r="2027" spans="1:8">
      <c r="A2027" s="285">
        <v>7211</v>
      </c>
      <c r="B2027" s="165">
        <v>1</v>
      </c>
      <c r="C2027" s="165"/>
      <c r="D2027" s="165"/>
      <c r="E2027" s="165"/>
      <c r="F2027" s="165" t="s">
        <v>231</v>
      </c>
      <c r="G2027" s="165">
        <v>201810</v>
      </c>
      <c r="H2027" s="284">
        <f>VLOOKUP(A2027,Specifikation!A:E,5,0)/12</f>
        <v>-333.33333333333331</v>
      </c>
    </row>
    <row r="2028" spans="1:8">
      <c r="A2028" s="285">
        <v>7211</v>
      </c>
      <c r="B2028" s="165">
        <v>1</v>
      </c>
      <c r="C2028" s="165"/>
      <c r="D2028" s="165"/>
      <c r="E2028" s="165"/>
      <c r="F2028" s="165" t="s">
        <v>231</v>
      </c>
      <c r="G2028" s="165">
        <v>201811</v>
      </c>
      <c r="H2028" s="284">
        <f>VLOOKUP(A2028,Specifikation!A:E,5,0)/12</f>
        <v>-333.33333333333331</v>
      </c>
    </row>
    <row r="2029" spans="1:8">
      <c r="A2029" s="285">
        <v>7211</v>
      </c>
      <c r="B2029" s="165">
        <v>1</v>
      </c>
      <c r="C2029" s="165"/>
      <c r="D2029" s="165"/>
      <c r="E2029" s="165"/>
      <c r="F2029" s="165" t="s">
        <v>231</v>
      </c>
      <c r="G2029" s="165">
        <v>201812</v>
      </c>
      <c r="H2029" s="284">
        <f>VLOOKUP(A2029,Specifikation!A:E,5,0)/12</f>
        <v>-333.33333333333331</v>
      </c>
    </row>
    <row r="2030" spans="1:8">
      <c r="A2030" s="285">
        <v>7212</v>
      </c>
      <c r="B2030" s="165">
        <v>1</v>
      </c>
      <c r="C2030" s="165"/>
      <c r="D2030" s="165"/>
      <c r="E2030" s="165"/>
      <c r="F2030" s="165" t="s">
        <v>231</v>
      </c>
      <c r="G2030" s="165">
        <v>201801</v>
      </c>
      <c r="H2030" s="284">
        <f>VLOOKUP(A2030,Specifikation!A:E,5,0)/12</f>
        <v>0</v>
      </c>
    </row>
    <row r="2031" spans="1:8">
      <c r="A2031" s="285">
        <v>7212</v>
      </c>
      <c r="B2031" s="165">
        <v>1</v>
      </c>
      <c r="C2031" s="165"/>
      <c r="D2031" s="165"/>
      <c r="E2031" s="165"/>
      <c r="F2031" s="165" t="s">
        <v>231</v>
      </c>
      <c r="G2031" s="165">
        <v>201802</v>
      </c>
      <c r="H2031" s="284">
        <f>VLOOKUP(A2031,Specifikation!A:E,5,0)/12</f>
        <v>0</v>
      </c>
    </row>
    <row r="2032" spans="1:8">
      <c r="A2032" s="285">
        <v>7212</v>
      </c>
      <c r="B2032" s="165">
        <v>1</v>
      </c>
      <c r="C2032" s="165"/>
      <c r="D2032" s="165"/>
      <c r="E2032" s="165"/>
      <c r="F2032" s="165" t="s">
        <v>231</v>
      </c>
      <c r="G2032" s="165">
        <v>201803</v>
      </c>
      <c r="H2032" s="284">
        <f>VLOOKUP(A2032,Specifikation!A:E,5,0)/12</f>
        <v>0</v>
      </c>
    </row>
    <row r="2033" spans="1:8">
      <c r="A2033" s="285">
        <v>7212</v>
      </c>
      <c r="B2033" s="165">
        <v>1</v>
      </c>
      <c r="C2033" s="165"/>
      <c r="D2033" s="165"/>
      <c r="E2033" s="165"/>
      <c r="F2033" s="165" t="s">
        <v>231</v>
      </c>
      <c r="G2033" s="165">
        <v>201804</v>
      </c>
      <c r="H2033" s="284">
        <f>VLOOKUP(A2033,Specifikation!A:E,5,0)/12</f>
        <v>0</v>
      </c>
    </row>
    <row r="2034" spans="1:8">
      <c r="A2034" s="285">
        <v>7212</v>
      </c>
      <c r="B2034" s="165">
        <v>1</v>
      </c>
      <c r="C2034" s="165"/>
      <c r="D2034" s="165"/>
      <c r="E2034" s="165"/>
      <c r="F2034" s="165" t="s">
        <v>231</v>
      </c>
      <c r="G2034" s="165">
        <v>201805</v>
      </c>
      <c r="H2034" s="284">
        <f>VLOOKUP(A2034,Specifikation!A:E,5,0)/12</f>
        <v>0</v>
      </c>
    </row>
    <row r="2035" spans="1:8">
      <c r="A2035" s="285">
        <v>7212</v>
      </c>
      <c r="B2035" s="165">
        <v>1</v>
      </c>
      <c r="C2035" s="165"/>
      <c r="D2035" s="165"/>
      <c r="E2035" s="165"/>
      <c r="F2035" s="165" t="s">
        <v>231</v>
      </c>
      <c r="G2035" s="165">
        <v>201806</v>
      </c>
      <c r="H2035" s="284">
        <f>VLOOKUP(A2035,Specifikation!A:E,5,0)/12</f>
        <v>0</v>
      </c>
    </row>
    <row r="2036" spans="1:8">
      <c r="A2036" s="285">
        <v>7212</v>
      </c>
      <c r="B2036" s="165">
        <v>1</v>
      </c>
      <c r="C2036" s="165"/>
      <c r="D2036" s="165"/>
      <c r="E2036" s="165"/>
      <c r="F2036" s="165" t="s">
        <v>231</v>
      </c>
      <c r="G2036" s="165">
        <v>201807</v>
      </c>
      <c r="H2036" s="284">
        <f>VLOOKUP(A2036,Specifikation!A:E,5,0)/12</f>
        <v>0</v>
      </c>
    </row>
    <row r="2037" spans="1:8">
      <c r="A2037" s="285">
        <v>7212</v>
      </c>
      <c r="B2037" s="165">
        <v>1</v>
      </c>
      <c r="C2037" s="165"/>
      <c r="D2037" s="165"/>
      <c r="E2037" s="165"/>
      <c r="F2037" s="165" t="s">
        <v>231</v>
      </c>
      <c r="G2037" s="165">
        <v>201808</v>
      </c>
      <c r="H2037" s="284">
        <f>VLOOKUP(A2037,Specifikation!A:E,5,0)/12</f>
        <v>0</v>
      </c>
    </row>
    <row r="2038" spans="1:8">
      <c r="A2038" s="285">
        <v>7212</v>
      </c>
      <c r="B2038" s="165">
        <v>1</v>
      </c>
      <c r="C2038" s="165"/>
      <c r="D2038" s="165"/>
      <c r="E2038" s="165"/>
      <c r="F2038" s="165" t="s">
        <v>231</v>
      </c>
      <c r="G2038" s="165">
        <v>201809</v>
      </c>
      <c r="H2038" s="284">
        <f>VLOOKUP(A2038,Specifikation!A:E,5,0)/12</f>
        <v>0</v>
      </c>
    </row>
    <row r="2039" spans="1:8">
      <c r="A2039" s="285">
        <v>7212</v>
      </c>
      <c r="B2039" s="165">
        <v>1</v>
      </c>
      <c r="C2039" s="165"/>
      <c r="D2039" s="165"/>
      <c r="E2039" s="165"/>
      <c r="F2039" s="165" t="s">
        <v>231</v>
      </c>
      <c r="G2039" s="165">
        <v>201810</v>
      </c>
      <c r="H2039" s="284">
        <f>VLOOKUP(A2039,Specifikation!A:E,5,0)/12</f>
        <v>0</v>
      </c>
    </row>
    <row r="2040" spans="1:8">
      <c r="A2040" s="285">
        <v>7212</v>
      </c>
      <c r="B2040" s="165">
        <v>1</v>
      </c>
      <c r="C2040" s="165"/>
      <c r="D2040" s="165"/>
      <c r="E2040" s="165"/>
      <c r="F2040" s="165" t="s">
        <v>231</v>
      </c>
      <c r="G2040" s="165">
        <v>201811</v>
      </c>
      <c r="H2040" s="284">
        <f>VLOOKUP(A2040,Specifikation!A:E,5,0)/12</f>
        <v>0</v>
      </c>
    </row>
    <row r="2041" spans="1:8">
      <c r="A2041" s="285">
        <v>7212</v>
      </c>
      <c r="B2041" s="165">
        <v>1</v>
      </c>
      <c r="C2041" s="165"/>
      <c r="D2041" s="165"/>
      <c r="E2041" s="165"/>
      <c r="F2041" s="165" t="s">
        <v>231</v>
      </c>
      <c r="G2041" s="165">
        <v>201812</v>
      </c>
      <c r="H2041" s="284">
        <f>VLOOKUP(A2041,Specifikation!A:E,5,0)/12</f>
        <v>0</v>
      </c>
    </row>
    <row r="2042" spans="1:8">
      <c r="A2042" s="285">
        <v>7214</v>
      </c>
      <c r="B2042" s="165">
        <v>1</v>
      </c>
      <c r="C2042" s="165"/>
      <c r="D2042" s="165"/>
      <c r="E2042" s="165"/>
      <c r="F2042" s="165" t="s">
        <v>231</v>
      </c>
      <c r="G2042" s="165">
        <v>201801</v>
      </c>
      <c r="H2042" s="284">
        <f>VLOOKUP(A2042,Specifikation!A:E,5,0)/12</f>
        <v>-833.33333333333337</v>
      </c>
    </row>
    <row r="2043" spans="1:8">
      <c r="A2043" s="285">
        <v>7214</v>
      </c>
      <c r="B2043" s="165">
        <v>1</v>
      </c>
      <c r="C2043" s="165"/>
      <c r="D2043" s="165"/>
      <c r="E2043" s="165"/>
      <c r="F2043" s="165" t="s">
        <v>231</v>
      </c>
      <c r="G2043" s="165">
        <v>201802</v>
      </c>
      <c r="H2043" s="284">
        <f>VLOOKUP(A2043,Specifikation!A:E,5,0)/12</f>
        <v>-833.33333333333337</v>
      </c>
    </row>
    <row r="2044" spans="1:8">
      <c r="A2044" s="285">
        <v>7214</v>
      </c>
      <c r="B2044" s="165">
        <v>1</v>
      </c>
      <c r="C2044" s="165"/>
      <c r="D2044" s="165"/>
      <c r="E2044" s="165"/>
      <c r="F2044" s="165" t="s">
        <v>231</v>
      </c>
      <c r="G2044" s="165">
        <v>201803</v>
      </c>
      <c r="H2044" s="284">
        <f>VLOOKUP(A2044,Specifikation!A:E,5,0)/12</f>
        <v>-833.33333333333337</v>
      </c>
    </row>
    <row r="2045" spans="1:8">
      <c r="A2045" s="285">
        <v>7214</v>
      </c>
      <c r="B2045" s="165">
        <v>1</v>
      </c>
      <c r="C2045" s="165"/>
      <c r="D2045" s="165"/>
      <c r="E2045" s="165"/>
      <c r="F2045" s="165" t="s">
        <v>231</v>
      </c>
      <c r="G2045" s="165">
        <v>201804</v>
      </c>
      <c r="H2045" s="284">
        <f>VLOOKUP(A2045,Specifikation!A:E,5,0)/12</f>
        <v>-833.33333333333337</v>
      </c>
    </row>
    <row r="2046" spans="1:8">
      <c r="A2046" s="285">
        <v>7214</v>
      </c>
      <c r="B2046" s="165">
        <v>1</v>
      </c>
      <c r="C2046" s="165"/>
      <c r="D2046" s="165"/>
      <c r="E2046" s="165"/>
      <c r="F2046" s="165" t="s">
        <v>231</v>
      </c>
      <c r="G2046" s="165">
        <v>201805</v>
      </c>
      <c r="H2046" s="284">
        <f>VLOOKUP(A2046,Specifikation!A:E,5,0)/12</f>
        <v>-833.33333333333337</v>
      </c>
    </row>
    <row r="2047" spans="1:8">
      <c r="A2047" s="285">
        <v>7214</v>
      </c>
      <c r="B2047" s="165">
        <v>1</v>
      </c>
      <c r="C2047" s="165"/>
      <c r="D2047" s="165"/>
      <c r="E2047" s="165"/>
      <c r="F2047" s="165" t="s">
        <v>231</v>
      </c>
      <c r="G2047" s="165">
        <v>201806</v>
      </c>
      <c r="H2047" s="284">
        <f>VLOOKUP(A2047,Specifikation!A:E,5,0)/12</f>
        <v>-833.33333333333337</v>
      </c>
    </row>
    <row r="2048" spans="1:8">
      <c r="A2048" s="285">
        <v>7214</v>
      </c>
      <c r="B2048" s="165">
        <v>1</v>
      </c>
      <c r="C2048" s="165"/>
      <c r="D2048" s="165"/>
      <c r="E2048" s="165"/>
      <c r="F2048" s="165" t="s">
        <v>231</v>
      </c>
      <c r="G2048" s="165">
        <v>201807</v>
      </c>
      <c r="H2048" s="284">
        <f>VLOOKUP(A2048,Specifikation!A:E,5,0)/12</f>
        <v>-833.33333333333337</v>
      </c>
    </row>
    <row r="2049" spans="1:8">
      <c r="A2049" s="285">
        <v>7214</v>
      </c>
      <c r="B2049" s="165">
        <v>1</v>
      </c>
      <c r="C2049" s="165"/>
      <c r="D2049" s="165"/>
      <c r="E2049" s="165"/>
      <c r="F2049" s="165" t="s">
        <v>231</v>
      </c>
      <c r="G2049" s="165">
        <v>201808</v>
      </c>
      <c r="H2049" s="284">
        <f>VLOOKUP(A2049,Specifikation!A:E,5,0)/12</f>
        <v>-833.33333333333337</v>
      </c>
    </row>
    <row r="2050" spans="1:8">
      <c r="A2050" s="285">
        <v>7214</v>
      </c>
      <c r="B2050" s="165">
        <v>1</v>
      </c>
      <c r="C2050" s="165"/>
      <c r="D2050" s="165"/>
      <c r="E2050" s="165"/>
      <c r="F2050" s="165" t="s">
        <v>231</v>
      </c>
      <c r="G2050" s="165">
        <v>201809</v>
      </c>
      <c r="H2050" s="284">
        <f>VLOOKUP(A2050,Specifikation!A:E,5,0)/12</f>
        <v>-833.33333333333337</v>
      </c>
    </row>
    <row r="2051" spans="1:8">
      <c r="A2051" s="285">
        <v>7214</v>
      </c>
      <c r="B2051" s="165">
        <v>1</v>
      </c>
      <c r="C2051" s="165"/>
      <c r="D2051" s="165"/>
      <c r="E2051" s="165"/>
      <c r="F2051" s="165" t="s">
        <v>231</v>
      </c>
      <c r="G2051" s="165">
        <v>201810</v>
      </c>
      <c r="H2051" s="284">
        <f>VLOOKUP(A2051,Specifikation!A:E,5,0)/12</f>
        <v>-833.33333333333337</v>
      </c>
    </row>
    <row r="2052" spans="1:8">
      <c r="A2052" s="285">
        <v>7214</v>
      </c>
      <c r="B2052" s="165">
        <v>1</v>
      </c>
      <c r="C2052" s="165"/>
      <c r="D2052" s="165"/>
      <c r="E2052" s="165"/>
      <c r="F2052" s="165" t="s">
        <v>231</v>
      </c>
      <c r="G2052" s="165">
        <v>201811</v>
      </c>
      <c r="H2052" s="284">
        <f>VLOOKUP(A2052,Specifikation!A:E,5,0)/12</f>
        <v>-833.33333333333337</v>
      </c>
    </row>
    <row r="2053" spans="1:8">
      <c r="A2053" s="285">
        <v>7214</v>
      </c>
      <c r="B2053" s="165">
        <v>1</v>
      </c>
      <c r="C2053" s="165"/>
      <c r="D2053" s="165"/>
      <c r="E2053" s="165"/>
      <c r="F2053" s="165" t="s">
        <v>231</v>
      </c>
      <c r="G2053" s="165">
        <v>201812</v>
      </c>
      <c r="H2053" s="284">
        <f>VLOOKUP(A2053,Specifikation!A:E,5,0)/12</f>
        <v>-833.33333333333337</v>
      </c>
    </row>
    <row r="2054" spans="1:8">
      <c r="A2054" s="285">
        <v>7310</v>
      </c>
      <c r="B2054" s="165">
        <v>1</v>
      </c>
      <c r="C2054" s="165"/>
      <c r="D2054" s="165"/>
      <c r="E2054" s="165"/>
      <c r="F2054" s="165" t="s">
        <v>231</v>
      </c>
      <c r="G2054" s="165">
        <v>201801</v>
      </c>
      <c r="H2054" s="284">
        <f>VLOOKUP(A2054,Specifikation!A:E,5,0)/12</f>
        <v>0</v>
      </c>
    </row>
    <row r="2055" spans="1:8">
      <c r="A2055" s="285">
        <v>7310</v>
      </c>
      <c r="B2055" s="165">
        <v>1</v>
      </c>
      <c r="C2055" s="165"/>
      <c r="D2055" s="165"/>
      <c r="E2055" s="165"/>
      <c r="F2055" s="165" t="s">
        <v>231</v>
      </c>
      <c r="G2055" s="165">
        <v>201802</v>
      </c>
      <c r="H2055" s="284">
        <f>VLOOKUP(A2055,Specifikation!A:E,5,0)/12</f>
        <v>0</v>
      </c>
    </row>
    <row r="2056" spans="1:8">
      <c r="A2056" s="285">
        <v>7310</v>
      </c>
      <c r="B2056" s="165">
        <v>1</v>
      </c>
      <c r="C2056" s="165"/>
      <c r="D2056" s="165"/>
      <c r="E2056" s="165"/>
      <c r="F2056" s="165" t="s">
        <v>231</v>
      </c>
      <c r="G2056" s="165">
        <v>201803</v>
      </c>
      <c r="H2056" s="284">
        <f>VLOOKUP(A2056,Specifikation!A:E,5,0)/12</f>
        <v>0</v>
      </c>
    </row>
    <row r="2057" spans="1:8">
      <c r="A2057" s="285">
        <v>7310</v>
      </c>
      <c r="B2057" s="165">
        <v>1</v>
      </c>
      <c r="C2057" s="165"/>
      <c r="D2057" s="165"/>
      <c r="E2057" s="165"/>
      <c r="F2057" s="165" t="s">
        <v>231</v>
      </c>
      <c r="G2057" s="165">
        <v>201804</v>
      </c>
      <c r="H2057" s="284">
        <f>VLOOKUP(A2057,Specifikation!A:E,5,0)/12</f>
        <v>0</v>
      </c>
    </row>
    <row r="2058" spans="1:8">
      <c r="A2058" s="285">
        <v>7310</v>
      </c>
      <c r="B2058" s="165">
        <v>1</v>
      </c>
      <c r="C2058" s="165"/>
      <c r="D2058" s="165"/>
      <c r="E2058" s="165"/>
      <c r="F2058" s="165" t="s">
        <v>231</v>
      </c>
      <c r="G2058" s="165">
        <v>201805</v>
      </c>
      <c r="H2058" s="284">
        <f>VLOOKUP(A2058,Specifikation!A:E,5,0)/12</f>
        <v>0</v>
      </c>
    </row>
    <row r="2059" spans="1:8">
      <c r="A2059" s="285">
        <v>7310</v>
      </c>
      <c r="B2059" s="165">
        <v>1</v>
      </c>
      <c r="C2059" s="165"/>
      <c r="D2059" s="165"/>
      <c r="E2059" s="165"/>
      <c r="F2059" s="165" t="s">
        <v>231</v>
      </c>
      <c r="G2059" s="165">
        <v>201806</v>
      </c>
      <c r="H2059" s="284">
        <f>VLOOKUP(A2059,Specifikation!A:E,5,0)/12</f>
        <v>0</v>
      </c>
    </row>
    <row r="2060" spans="1:8">
      <c r="A2060" s="285">
        <v>7310</v>
      </c>
      <c r="B2060" s="165">
        <v>1</v>
      </c>
      <c r="C2060" s="165"/>
      <c r="D2060" s="165"/>
      <c r="E2060" s="165"/>
      <c r="F2060" s="165" t="s">
        <v>231</v>
      </c>
      <c r="G2060" s="165">
        <v>201807</v>
      </c>
      <c r="H2060" s="284">
        <f>VLOOKUP(A2060,Specifikation!A:E,5,0)/12</f>
        <v>0</v>
      </c>
    </row>
    <row r="2061" spans="1:8">
      <c r="A2061" s="285">
        <v>7310</v>
      </c>
      <c r="B2061" s="165">
        <v>1</v>
      </c>
      <c r="C2061" s="165"/>
      <c r="D2061" s="165"/>
      <c r="E2061" s="165"/>
      <c r="F2061" s="165" t="s">
        <v>231</v>
      </c>
      <c r="G2061" s="165">
        <v>201808</v>
      </c>
      <c r="H2061" s="284">
        <f>VLOOKUP(A2061,Specifikation!A:E,5,0)/12</f>
        <v>0</v>
      </c>
    </row>
    <row r="2062" spans="1:8">
      <c r="A2062" s="285">
        <v>7310</v>
      </c>
      <c r="B2062" s="165">
        <v>1</v>
      </c>
      <c r="C2062" s="165"/>
      <c r="D2062" s="165"/>
      <c r="E2062" s="165"/>
      <c r="F2062" s="165" t="s">
        <v>231</v>
      </c>
      <c r="G2062" s="165">
        <v>201809</v>
      </c>
      <c r="H2062" s="284">
        <f>VLOOKUP(A2062,Specifikation!A:E,5,0)/12</f>
        <v>0</v>
      </c>
    </row>
    <row r="2063" spans="1:8">
      <c r="A2063" s="285">
        <v>7310</v>
      </c>
      <c r="B2063" s="165">
        <v>1</v>
      </c>
      <c r="C2063" s="165"/>
      <c r="D2063" s="165"/>
      <c r="E2063" s="165"/>
      <c r="F2063" s="165" t="s">
        <v>231</v>
      </c>
      <c r="G2063" s="165">
        <v>201810</v>
      </c>
      <c r="H2063" s="284">
        <f>VLOOKUP(A2063,Specifikation!A:E,5,0)/12</f>
        <v>0</v>
      </c>
    </row>
    <row r="2064" spans="1:8">
      <c r="A2064" s="285">
        <v>7310</v>
      </c>
      <c r="B2064" s="165">
        <v>1</v>
      </c>
      <c r="C2064" s="165"/>
      <c r="D2064" s="165"/>
      <c r="E2064" s="165"/>
      <c r="F2064" s="165" t="s">
        <v>231</v>
      </c>
      <c r="G2064" s="165">
        <v>201811</v>
      </c>
      <c r="H2064" s="284">
        <f>VLOOKUP(A2064,Specifikation!A:E,5,0)/12</f>
        <v>0</v>
      </c>
    </row>
    <row r="2065" spans="1:8">
      <c r="A2065" s="285">
        <v>7310</v>
      </c>
      <c r="B2065" s="165">
        <v>1</v>
      </c>
      <c r="C2065" s="165"/>
      <c r="D2065" s="165"/>
      <c r="E2065" s="165"/>
      <c r="F2065" s="165" t="s">
        <v>231</v>
      </c>
      <c r="G2065" s="165">
        <v>201812</v>
      </c>
      <c r="H2065" s="284">
        <f>VLOOKUP(A2065,Specifikation!A:E,5,0)/12</f>
        <v>0</v>
      </c>
    </row>
    <row r="2066" spans="1:8">
      <c r="A2066" s="285">
        <v>7311</v>
      </c>
      <c r="B2066" s="165">
        <v>1</v>
      </c>
      <c r="C2066" s="165"/>
      <c r="D2066" s="165"/>
      <c r="E2066" s="165"/>
      <c r="F2066" s="165" t="s">
        <v>231</v>
      </c>
      <c r="G2066" s="165">
        <v>201801</v>
      </c>
      <c r="H2066" s="284">
        <f>VLOOKUP(A2066,Specifikation!A:E,5,0)/12</f>
        <v>0</v>
      </c>
    </row>
    <row r="2067" spans="1:8">
      <c r="A2067" s="285">
        <v>7311</v>
      </c>
      <c r="B2067" s="165">
        <v>1</v>
      </c>
      <c r="C2067" s="165"/>
      <c r="D2067" s="165"/>
      <c r="E2067" s="165"/>
      <c r="F2067" s="165" t="s">
        <v>231</v>
      </c>
      <c r="G2067" s="165">
        <v>201802</v>
      </c>
      <c r="H2067" s="284">
        <f>VLOOKUP(A2067,Specifikation!A:E,5,0)/12</f>
        <v>0</v>
      </c>
    </row>
    <row r="2068" spans="1:8">
      <c r="A2068" s="285">
        <v>7311</v>
      </c>
      <c r="B2068" s="165">
        <v>1</v>
      </c>
      <c r="C2068" s="165"/>
      <c r="D2068" s="165"/>
      <c r="E2068" s="165"/>
      <c r="F2068" s="165" t="s">
        <v>231</v>
      </c>
      <c r="G2068" s="165">
        <v>201803</v>
      </c>
      <c r="H2068" s="284">
        <f>VLOOKUP(A2068,Specifikation!A:E,5,0)/12</f>
        <v>0</v>
      </c>
    </row>
    <row r="2069" spans="1:8">
      <c r="A2069" s="285">
        <v>7311</v>
      </c>
      <c r="B2069" s="165">
        <v>1</v>
      </c>
      <c r="C2069" s="165"/>
      <c r="D2069" s="165"/>
      <c r="E2069" s="165"/>
      <c r="F2069" s="165" t="s">
        <v>231</v>
      </c>
      <c r="G2069" s="165">
        <v>201804</v>
      </c>
      <c r="H2069" s="284">
        <f>VLOOKUP(A2069,Specifikation!A:E,5,0)/12</f>
        <v>0</v>
      </c>
    </row>
    <row r="2070" spans="1:8">
      <c r="A2070" s="285">
        <v>7311</v>
      </c>
      <c r="B2070" s="165">
        <v>1</v>
      </c>
      <c r="C2070" s="165"/>
      <c r="D2070" s="165"/>
      <c r="E2070" s="165"/>
      <c r="F2070" s="165" t="s">
        <v>231</v>
      </c>
      <c r="G2070" s="165">
        <v>201805</v>
      </c>
      <c r="H2070" s="284">
        <f>VLOOKUP(A2070,Specifikation!A:E,5,0)/12</f>
        <v>0</v>
      </c>
    </row>
    <row r="2071" spans="1:8">
      <c r="A2071" s="285">
        <v>7311</v>
      </c>
      <c r="B2071" s="165">
        <v>1</v>
      </c>
      <c r="C2071" s="165"/>
      <c r="D2071" s="165"/>
      <c r="E2071" s="165"/>
      <c r="F2071" s="165" t="s">
        <v>231</v>
      </c>
      <c r="G2071" s="165">
        <v>201806</v>
      </c>
      <c r="H2071" s="284">
        <f>VLOOKUP(A2071,Specifikation!A:E,5,0)/12</f>
        <v>0</v>
      </c>
    </row>
    <row r="2072" spans="1:8">
      <c r="A2072" s="285">
        <v>7311</v>
      </c>
      <c r="B2072" s="165">
        <v>1</v>
      </c>
      <c r="C2072" s="165"/>
      <c r="D2072" s="165"/>
      <c r="E2072" s="165"/>
      <c r="F2072" s="165" t="s">
        <v>231</v>
      </c>
      <c r="G2072" s="165">
        <v>201807</v>
      </c>
      <c r="H2072" s="284">
        <f>VLOOKUP(A2072,Specifikation!A:E,5,0)/12</f>
        <v>0</v>
      </c>
    </row>
    <row r="2073" spans="1:8">
      <c r="A2073" s="285">
        <v>7311</v>
      </c>
      <c r="B2073" s="165">
        <v>1</v>
      </c>
      <c r="C2073" s="165"/>
      <c r="D2073" s="165"/>
      <c r="E2073" s="165"/>
      <c r="F2073" s="165" t="s">
        <v>231</v>
      </c>
      <c r="G2073" s="165">
        <v>201808</v>
      </c>
      <c r="H2073" s="284">
        <f>VLOOKUP(A2073,Specifikation!A:E,5,0)/12</f>
        <v>0</v>
      </c>
    </row>
    <row r="2074" spans="1:8">
      <c r="A2074" s="285">
        <v>7311</v>
      </c>
      <c r="B2074" s="165">
        <v>1</v>
      </c>
      <c r="C2074" s="165"/>
      <c r="D2074" s="165"/>
      <c r="E2074" s="165"/>
      <c r="F2074" s="165" t="s">
        <v>231</v>
      </c>
      <c r="G2074" s="165">
        <v>201809</v>
      </c>
      <c r="H2074" s="284">
        <f>VLOOKUP(A2074,Specifikation!A:E,5,0)/12</f>
        <v>0</v>
      </c>
    </row>
    <row r="2075" spans="1:8">
      <c r="A2075" s="285">
        <v>7311</v>
      </c>
      <c r="B2075" s="165">
        <v>1</v>
      </c>
      <c r="C2075" s="165"/>
      <c r="D2075" s="165"/>
      <c r="E2075" s="165"/>
      <c r="F2075" s="165" t="s">
        <v>231</v>
      </c>
      <c r="G2075" s="165">
        <v>201810</v>
      </c>
      <c r="H2075" s="284">
        <f>VLOOKUP(A2075,Specifikation!A:E,5,0)/12</f>
        <v>0</v>
      </c>
    </row>
    <row r="2076" spans="1:8">
      <c r="A2076" s="285">
        <v>7311</v>
      </c>
      <c r="B2076" s="165">
        <v>1</v>
      </c>
      <c r="C2076" s="165"/>
      <c r="D2076" s="165"/>
      <c r="E2076" s="165"/>
      <c r="F2076" s="165" t="s">
        <v>231</v>
      </c>
      <c r="G2076" s="165">
        <v>201811</v>
      </c>
      <c r="H2076" s="284">
        <f>VLOOKUP(A2076,Specifikation!A:E,5,0)/12</f>
        <v>0</v>
      </c>
    </row>
    <row r="2077" spans="1:8">
      <c r="A2077" s="285">
        <v>7311</v>
      </c>
      <c r="B2077" s="165">
        <v>1</v>
      </c>
      <c r="C2077" s="165"/>
      <c r="D2077" s="165"/>
      <c r="E2077" s="165"/>
      <c r="F2077" s="165" t="s">
        <v>231</v>
      </c>
      <c r="G2077" s="165">
        <v>201812</v>
      </c>
      <c r="H2077" s="284">
        <f>VLOOKUP(A2077,Specifikation!A:E,5,0)/12</f>
        <v>0</v>
      </c>
    </row>
    <row r="2078" spans="1:8">
      <c r="A2078" s="285">
        <v>7331</v>
      </c>
      <c r="B2078" s="165">
        <v>1</v>
      </c>
      <c r="C2078" s="165"/>
      <c r="D2078" s="165"/>
      <c r="E2078" s="165"/>
      <c r="F2078" s="165" t="s">
        <v>231</v>
      </c>
      <c r="G2078" s="165">
        <v>201801</v>
      </c>
      <c r="H2078" s="284">
        <f>VLOOKUP(A2078,Specifikation!A:E,5,0)/12</f>
        <v>0</v>
      </c>
    </row>
    <row r="2079" spans="1:8">
      <c r="A2079" s="285">
        <v>7331</v>
      </c>
      <c r="B2079" s="165">
        <v>1</v>
      </c>
      <c r="C2079" s="165"/>
      <c r="D2079" s="165"/>
      <c r="E2079" s="165"/>
      <c r="F2079" s="165" t="s">
        <v>231</v>
      </c>
      <c r="G2079" s="165">
        <v>201802</v>
      </c>
      <c r="H2079" s="284">
        <f>VLOOKUP(A2079,Specifikation!A:E,5,0)/12</f>
        <v>0</v>
      </c>
    </row>
    <row r="2080" spans="1:8">
      <c r="A2080" s="285">
        <v>7331</v>
      </c>
      <c r="B2080" s="165">
        <v>1</v>
      </c>
      <c r="C2080" s="165"/>
      <c r="D2080" s="165"/>
      <c r="E2080" s="165"/>
      <c r="F2080" s="165" t="s">
        <v>231</v>
      </c>
      <c r="G2080" s="165">
        <v>201803</v>
      </c>
      <c r="H2080" s="284">
        <f>VLOOKUP(A2080,Specifikation!A:E,5,0)/12</f>
        <v>0</v>
      </c>
    </row>
    <row r="2081" spans="1:8">
      <c r="A2081" s="285">
        <v>7331</v>
      </c>
      <c r="B2081" s="165">
        <v>1</v>
      </c>
      <c r="C2081" s="165"/>
      <c r="D2081" s="165"/>
      <c r="E2081" s="165"/>
      <c r="F2081" s="165" t="s">
        <v>231</v>
      </c>
      <c r="G2081" s="165">
        <v>201804</v>
      </c>
      <c r="H2081" s="284">
        <f>VLOOKUP(A2081,Specifikation!A:E,5,0)/12</f>
        <v>0</v>
      </c>
    </row>
    <row r="2082" spans="1:8">
      <c r="A2082" s="285">
        <v>7331</v>
      </c>
      <c r="B2082" s="165">
        <v>1</v>
      </c>
      <c r="C2082" s="165"/>
      <c r="D2082" s="165"/>
      <c r="E2082" s="165"/>
      <c r="F2082" s="165" t="s">
        <v>231</v>
      </c>
      <c r="G2082" s="165">
        <v>201805</v>
      </c>
      <c r="H2082" s="284">
        <f>VLOOKUP(A2082,Specifikation!A:E,5,0)/12</f>
        <v>0</v>
      </c>
    </row>
    <row r="2083" spans="1:8">
      <c r="A2083" s="285">
        <v>7331</v>
      </c>
      <c r="B2083" s="165">
        <v>1</v>
      </c>
      <c r="C2083" s="165"/>
      <c r="D2083" s="165"/>
      <c r="E2083" s="165"/>
      <c r="F2083" s="165" t="s">
        <v>231</v>
      </c>
      <c r="G2083" s="165">
        <v>201806</v>
      </c>
      <c r="H2083" s="284">
        <f>VLOOKUP(A2083,Specifikation!A:E,5,0)/12</f>
        <v>0</v>
      </c>
    </row>
    <row r="2084" spans="1:8">
      <c r="A2084" s="285">
        <v>7331</v>
      </c>
      <c r="B2084" s="165">
        <v>1</v>
      </c>
      <c r="C2084" s="165"/>
      <c r="D2084" s="165"/>
      <c r="E2084" s="165"/>
      <c r="F2084" s="165" t="s">
        <v>231</v>
      </c>
      <c r="G2084" s="165">
        <v>201807</v>
      </c>
      <c r="H2084" s="284">
        <f>VLOOKUP(A2084,Specifikation!A:E,5,0)/12</f>
        <v>0</v>
      </c>
    </row>
    <row r="2085" spans="1:8">
      <c r="A2085" s="285">
        <v>7331</v>
      </c>
      <c r="B2085" s="165">
        <v>1</v>
      </c>
      <c r="C2085" s="165"/>
      <c r="D2085" s="165"/>
      <c r="E2085" s="165"/>
      <c r="F2085" s="165" t="s">
        <v>231</v>
      </c>
      <c r="G2085" s="165">
        <v>201808</v>
      </c>
      <c r="H2085" s="284">
        <f>VLOOKUP(A2085,Specifikation!A:E,5,0)/12</f>
        <v>0</v>
      </c>
    </row>
    <row r="2086" spans="1:8">
      <c r="A2086" s="285">
        <v>7331</v>
      </c>
      <c r="B2086" s="165">
        <v>1</v>
      </c>
      <c r="C2086" s="165"/>
      <c r="D2086" s="165"/>
      <c r="E2086" s="165"/>
      <c r="F2086" s="165" t="s">
        <v>231</v>
      </c>
      <c r="G2086" s="165">
        <v>201809</v>
      </c>
      <c r="H2086" s="284">
        <f>VLOOKUP(A2086,Specifikation!A:E,5,0)/12</f>
        <v>0</v>
      </c>
    </row>
    <row r="2087" spans="1:8">
      <c r="A2087" s="285">
        <v>7331</v>
      </c>
      <c r="B2087" s="165">
        <v>1</v>
      </c>
      <c r="C2087" s="165"/>
      <c r="D2087" s="165"/>
      <c r="E2087" s="165"/>
      <c r="F2087" s="165" t="s">
        <v>231</v>
      </c>
      <c r="G2087" s="165">
        <v>201810</v>
      </c>
      <c r="H2087" s="284">
        <f>VLOOKUP(A2087,Specifikation!A:E,5,0)/12</f>
        <v>0</v>
      </c>
    </row>
    <row r="2088" spans="1:8">
      <c r="A2088" s="285">
        <v>7331</v>
      </c>
      <c r="B2088" s="165">
        <v>1</v>
      </c>
      <c r="C2088" s="165"/>
      <c r="D2088" s="165"/>
      <c r="E2088" s="165"/>
      <c r="F2088" s="165" t="s">
        <v>231</v>
      </c>
      <c r="G2088" s="165">
        <v>201811</v>
      </c>
      <c r="H2088" s="284">
        <f>VLOOKUP(A2088,Specifikation!A:E,5,0)/12</f>
        <v>0</v>
      </c>
    </row>
    <row r="2089" spans="1:8">
      <c r="A2089" s="285">
        <v>7331</v>
      </c>
      <c r="B2089" s="165">
        <v>1</v>
      </c>
      <c r="C2089" s="165"/>
      <c r="D2089" s="165"/>
      <c r="E2089" s="165"/>
      <c r="F2089" s="165" t="s">
        <v>231</v>
      </c>
      <c r="G2089" s="165">
        <v>201812</v>
      </c>
      <c r="H2089" s="284">
        <f>VLOOKUP(A2089,Specifikation!A:E,5,0)/12</f>
        <v>0</v>
      </c>
    </row>
    <row r="2090" spans="1:8">
      <c r="A2090" s="285">
        <v>7332</v>
      </c>
      <c r="B2090" s="165">
        <v>1</v>
      </c>
      <c r="C2090" s="165"/>
      <c r="D2090" s="165"/>
      <c r="E2090" s="165"/>
      <c r="F2090" s="165" t="s">
        <v>231</v>
      </c>
      <c r="G2090" s="165">
        <v>201801</v>
      </c>
      <c r="H2090" s="284">
        <f>VLOOKUP(A2090,Specifikation!A:E,5,0)/12</f>
        <v>0</v>
      </c>
    </row>
    <row r="2091" spans="1:8">
      <c r="A2091" s="285">
        <v>7332</v>
      </c>
      <c r="B2091" s="165">
        <v>1</v>
      </c>
      <c r="C2091" s="165"/>
      <c r="D2091" s="165"/>
      <c r="E2091" s="165"/>
      <c r="F2091" s="165" t="s">
        <v>231</v>
      </c>
      <c r="G2091" s="165">
        <v>201802</v>
      </c>
      <c r="H2091" s="284">
        <f>VLOOKUP(A2091,Specifikation!A:E,5,0)/12</f>
        <v>0</v>
      </c>
    </row>
    <row r="2092" spans="1:8">
      <c r="A2092" s="285">
        <v>7332</v>
      </c>
      <c r="B2092" s="165">
        <v>1</v>
      </c>
      <c r="C2092" s="165"/>
      <c r="D2092" s="165"/>
      <c r="E2092" s="165"/>
      <c r="F2092" s="165" t="s">
        <v>231</v>
      </c>
      <c r="G2092" s="165">
        <v>201803</v>
      </c>
      <c r="H2092" s="284">
        <f>VLOOKUP(A2092,Specifikation!A:E,5,0)/12</f>
        <v>0</v>
      </c>
    </row>
    <row r="2093" spans="1:8">
      <c r="A2093" s="285">
        <v>7332</v>
      </c>
      <c r="B2093" s="165">
        <v>1</v>
      </c>
      <c r="C2093" s="165"/>
      <c r="D2093" s="165"/>
      <c r="E2093" s="165"/>
      <c r="F2093" s="165" t="s">
        <v>231</v>
      </c>
      <c r="G2093" s="165">
        <v>201804</v>
      </c>
      <c r="H2093" s="284">
        <f>VLOOKUP(A2093,Specifikation!A:E,5,0)/12</f>
        <v>0</v>
      </c>
    </row>
    <row r="2094" spans="1:8">
      <c r="A2094" s="285">
        <v>7332</v>
      </c>
      <c r="B2094" s="165">
        <v>1</v>
      </c>
      <c r="C2094" s="165"/>
      <c r="D2094" s="165"/>
      <c r="E2094" s="165"/>
      <c r="F2094" s="165" t="s">
        <v>231</v>
      </c>
      <c r="G2094" s="165">
        <v>201805</v>
      </c>
      <c r="H2094" s="284">
        <f>VLOOKUP(A2094,Specifikation!A:E,5,0)/12</f>
        <v>0</v>
      </c>
    </row>
    <row r="2095" spans="1:8">
      <c r="A2095" s="285">
        <v>7332</v>
      </c>
      <c r="B2095" s="165">
        <v>1</v>
      </c>
      <c r="C2095" s="165"/>
      <c r="D2095" s="165"/>
      <c r="E2095" s="165"/>
      <c r="F2095" s="165" t="s">
        <v>231</v>
      </c>
      <c r="G2095" s="165">
        <v>201806</v>
      </c>
      <c r="H2095" s="284">
        <f>VLOOKUP(A2095,Specifikation!A:E,5,0)/12</f>
        <v>0</v>
      </c>
    </row>
    <row r="2096" spans="1:8">
      <c r="A2096" s="285">
        <v>7332</v>
      </c>
      <c r="B2096" s="165">
        <v>1</v>
      </c>
      <c r="C2096" s="165"/>
      <c r="D2096" s="165"/>
      <c r="E2096" s="165"/>
      <c r="F2096" s="165" t="s">
        <v>231</v>
      </c>
      <c r="G2096" s="165">
        <v>201807</v>
      </c>
      <c r="H2096" s="284">
        <f>VLOOKUP(A2096,Specifikation!A:E,5,0)/12</f>
        <v>0</v>
      </c>
    </row>
    <row r="2097" spans="1:8">
      <c r="A2097" s="285">
        <v>7332</v>
      </c>
      <c r="B2097" s="165">
        <v>1</v>
      </c>
      <c r="C2097" s="165"/>
      <c r="D2097" s="165"/>
      <c r="E2097" s="165"/>
      <c r="F2097" s="165" t="s">
        <v>231</v>
      </c>
      <c r="G2097" s="165">
        <v>201808</v>
      </c>
      <c r="H2097" s="284">
        <f>VLOOKUP(A2097,Specifikation!A:E,5,0)/12</f>
        <v>0</v>
      </c>
    </row>
    <row r="2098" spans="1:8">
      <c r="A2098" s="285">
        <v>7332</v>
      </c>
      <c r="B2098" s="165">
        <v>1</v>
      </c>
      <c r="C2098" s="165"/>
      <c r="D2098" s="165"/>
      <c r="E2098" s="165"/>
      <c r="F2098" s="165" t="s">
        <v>231</v>
      </c>
      <c r="G2098" s="165">
        <v>201809</v>
      </c>
      <c r="H2098" s="284">
        <f>VLOOKUP(A2098,Specifikation!A:E,5,0)/12</f>
        <v>0</v>
      </c>
    </row>
    <row r="2099" spans="1:8">
      <c r="A2099" s="285">
        <v>7332</v>
      </c>
      <c r="B2099" s="165">
        <v>1</v>
      </c>
      <c r="C2099" s="165"/>
      <c r="D2099" s="165"/>
      <c r="E2099" s="165"/>
      <c r="F2099" s="165" t="s">
        <v>231</v>
      </c>
      <c r="G2099" s="165">
        <v>201810</v>
      </c>
      <c r="H2099" s="284">
        <f>VLOOKUP(A2099,Specifikation!A:E,5,0)/12</f>
        <v>0</v>
      </c>
    </row>
    <row r="2100" spans="1:8">
      <c r="A2100" s="285">
        <v>7332</v>
      </c>
      <c r="B2100" s="165">
        <v>1</v>
      </c>
      <c r="C2100" s="165"/>
      <c r="D2100" s="165"/>
      <c r="E2100" s="165"/>
      <c r="F2100" s="165" t="s">
        <v>231</v>
      </c>
      <c r="G2100" s="165">
        <v>201811</v>
      </c>
      <c r="H2100" s="284">
        <f>VLOOKUP(A2100,Specifikation!A:E,5,0)/12</f>
        <v>0</v>
      </c>
    </row>
    <row r="2101" spans="1:8">
      <c r="A2101" s="285">
        <v>7332</v>
      </c>
      <c r="B2101" s="165">
        <v>1</v>
      </c>
      <c r="C2101" s="165"/>
      <c r="D2101" s="165"/>
      <c r="E2101" s="165"/>
      <c r="F2101" s="165" t="s">
        <v>231</v>
      </c>
      <c r="G2101" s="165">
        <v>201812</v>
      </c>
      <c r="H2101" s="284">
        <f>VLOOKUP(A2101,Specifikation!A:E,5,0)/12</f>
        <v>0</v>
      </c>
    </row>
    <row r="2102" spans="1:8">
      <c r="A2102" s="285">
        <v>7390</v>
      </c>
      <c r="B2102" s="165">
        <v>1</v>
      </c>
      <c r="C2102" s="165"/>
      <c r="D2102" s="165"/>
      <c r="E2102" s="165"/>
      <c r="F2102" s="165" t="s">
        <v>231</v>
      </c>
      <c r="G2102" s="165">
        <v>201801</v>
      </c>
      <c r="H2102" s="284">
        <f>VLOOKUP(A2102,Specifikation!A:E,5,0)/12</f>
        <v>0</v>
      </c>
    </row>
    <row r="2103" spans="1:8">
      <c r="A2103" s="285">
        <v>7390</v>
      </c>
      <c r="B2103" s="165">
        <v>1</v>
      </c>
      <c r="C2103" s="165"/>
      <c r="D2103" s="165"/>
      <c r="E2103" s="165"/>
      <c r="F2103" s="165" t="s">
        <v>231</v>
      </c>
      <c r="G2103" s="165">
        <v>201802</v>
      </c>
      <c r="H2103" s="284">
        <f>VLOOKUP(A2103,Specifikation!A:E,5,0)/12</f>
        <v>0</v>
      </c>
    </row>
    <row r="2104" spans="1:8">
      <c r="A2104" s="285">
        <v>7390</v>
      </c>
      <c r="B2104" s="165">
        <v>1</v>
      </c>
      <c r="C2104" s="165"/>
      <c r="D2104" s="165"/>
      <c r="E2104" s="165"/>
      <c r="F2104" s="165" t="s">
        <v>231</v>
      </c>
      <c r="G2104" s="165">
        <v>201803</v>
      </c>
      <c r="H2104" s="284">
        <f>VLOOKUP(A2104,Specifikation!A:E,5,0)/12</f>
        <v>0</v>
      </c>
    </row>
    <row r="2105" spans="1:8">
      <c r="A2105" s="285">
        <v>7390</v>
      </c>
      <c r="B2105" s="165">
        <v>1</v>
      </c>
      <c r="C2105" s="165"/>
      <c r="D2105" s="165"/>
      <c r="E2105" s="165"/>
      <c r="F2105" s="165" t="s">
        <v>231</v>
      </c>
      <c r="G2105" s="165">
        <v>201804</v>
      </c>
      <c r="H2105" s="284">
        <f>VLOOKUP(A2105,Specifikation!A:E,5,0)/12</f>
        <v>0</v>
      </c>
    </row>
    <row r="2106" spans="1:8">
      <c r="A2106" s="285">
        <v>7390</v>
      </c>
      <c r="B2106" s="165">
        <v>1</v>
      </c>
      <c r="C2106" s="165"/>
      <c r="D2106" s="165"/>
      <c r="E2106" s="165"/>
      <c r="F2106" s="165" t="s">
        <v>231</v>
      </c>
      <c r="G2106" s="165">
        <v>201805</v>
      </c>
      <c r="H2106" s="284">
        <f>VLOOKUP(A2106,Specifikation!A:E,5,0)/12</f>
        <v>0</v>
      </c>
    </row>
    <row r="2107" spans="1:8">
      <c r="A2107" s="285">
        <v>7390</v>
      </c>
      <c r="B2107" s="165">
        <v>1</v>
      </c>
      <c r="C2107" s="165"/>
      <c r="D2107" s="165"/>
      <c r="E2107" s="165"/>
      <c r="F2107" s="165" t="s">
        <v>231</v>
      </c>
      <c r="G2107" s="165">
        <v>201806</v>
      </c>
      <c r="H2107" s="284">
        <f>VLOOKUP(A2107,Specifikation!A:E,5,0)/12</f>
        <v>0</v>
      </c>
    </row>
    <row r="2108" spans="1:8">
      <c r="A2108" s="285">
        <v>7390</v>
      </c>
      <c r="B2108" s="165">
        <v>1</v>
      </c>
      <c r="C2108" s="165"/>
      <c r="D2108" s="165"/>
      <c r="E2108" s="165"/>
      <c r="F2108" s="165" t="s">
        <v>231</v>
      </c>
      <c r="G2108" s="165">
        <v>201807</v>
      </c>
      <c r="H2108" s="284">
        <f>VLOOKUP(A2108,Specifikation!A:E,5,0)/12</f>
        <v>0</v>
      </c>
    </row>
    <row r="2109" spans="1:8">
      <c r="A2109" s="285">
        <v>7390</v>
      </c>
      <c r="B2109" s="165">
        <v>1</v>
      </c>
      <c r="C2109" s="165"/>
      <c r="D2109" s="165"/>
      <c r="E2109" s="165"/>
      <c r="F2109" s="165" t="s">
        <v>231</v>
      </c>
      <c r="G2109" s="165">
        <v>201808</v>
      </c>
      <c r="H2109" s="284">
        <f>VLOOKUP(A2109,Specifikation!A:E,5,0)/12</f>
        <v>0</v>
      </c>
    </row>
    <row r="2110" spans="1:8">
      <c r="A2110" s="285">
        <v>7390</v>
      </c>
      <c r="B2110" s="165">
        <v>1</v>
      </c>
      <c r="C2110" s="165"/>
      <c r="D2110" s="165"/>
      <c r="E2110" s="165"/>
      <c r="F2110" s="165" t="s">
        <v>231</v>
      </c>
      <c r="G2110" s="165">
        <v>201809</v>
      </c>
      <c r="H2110" s="284">
        <f>VLOOKUP(A2110,Specifikation!A:E,5,0)/12</f>
        <v>0</v>
      </c>
    </row>
    <row r="2111" spans="1:8">
      <c r="A2111" s="285">
        <v>7390</v>
      </c>
      <c r="B2111" s="165">
        <v>1</v>
      </c>
      <c r="C2111" s="165"/>
      <c r="D2111" s="165"/>
      <c r="E2111" s="165"/>
      <c r="F2111" s="165" t="s">
        <v>231</v>
      </c>
      <c r="G2111" s="165">
        <v>201810</v>
      </c>
      <c r="H2111" s="284">
        <f>VLOOKUP(A2111,Specifikation!A:E,5,0)/12</f>
        <v>0</v>
      </c>
    </row>
    <row r="2112" spans="1:8">
      <c r="A2112" s="285">
        <v>7390</v>
      </c>
      <c r="B2112" s="165">
        <v>1</v>
      </c>
      <c r="C2112" s="165"/>
      <c r="D2112" s="165"/>
      <c r="E2112" s="165"/>
      <c r="F2112" s="165" t="s">
        <v>231</v>
      </c>
      <c r="G2112" s="165">
        <v>201811</v>
      </c>
      <c r="H2112" s="284">
        <f>VLOOKUP(A2112,Specifikation!A:E,5,0)/12</f>
        <v>0</v>
      </c>
    </row>
    <row r="2113" spans="1:8">
      <c r="A2113" s="285">
        <v>7390</v>
      </c>
      <c r="B2113" s="165">
        <v>1</v>
      </c>
      <c r="C2113" s="165"/>
      <c r="D2113" s="165"/>
      <c r="E2113" s="165"/>
      <c r="F2113" s="165" t="s">
        <v>231</v>
      </c>
      <c r="G2113" s="165">
        <v>201812</v>
      </c>
      <c r="H2113" s="284">
        <f>VLOOKUP(A2113,Specifikation!A:E,5,0)/12</f>
        <v>0</v>
      </c>
    </row>
    <row r="2114" spans="1:8">
      <c r="A2114" s="285">
        <v>7395</v>
      </c>
      <c r="B2114" s="165">
        <v>1</v>
      </c>
      <c r="C2114" s="165"/>
      <c r="D2114" s="165"/>
      <c r="E2114" s="165"/>
      <c r="F2114" s="165" t="s">
        <v>231</v>
      </c>
      <c r="G2114" s="165">
        <v>201801</v>
      </c>
      <c r="H2114" s="284">
        <f>VLOOKUP(A2114,Specifikation!A:E,5,0)/12</f>
        <v>0</v>
      </c>
    </row>
    <row r="2115" spans="1:8">
      <c r="A2115" s="285">
        <v>7395</v>
      </c>
      <c r="B2115" s="165">
        <v>1</v>
      </c>
      <c r="C2115" s="165"/>
      <c r="D2115" s="165"/>
      <c r="E2115" s="165"/>
      <c r="F2115" s="165" t="s">
        <v>231</v>
      </c>
      <c r="G2115" s="165">
        <v>201802</v>
      </c>
      <c r="H2115" s="284">
        <f>VLOOKUP(A2115,Specifikation!A:E,5,0)/12</f>
        <v>0</v>
      </c>
    </row>
    <row r="2116" spans="1:8">
      <c r="A2116" s="285">
        <v>7395</v>
      </c>
      <c r="B2116" s="165">
        <v>1</v>
      </c>
      <c r="C2116" s="165"/>
      <c r="D2116" s="165"/>
      <c r="E2116" s="165"/>
      <c r="F2116" s="165" t="s">
        <v>231</v>
      </c>
      <c r="G2116" s="165">
        <v>201803</v>
      </c>
      <c r="H2116" s="284">
        <f>VLOOKUP(A2116,Specifikation!A:E,5,0)/12</f>
        <v>0</v>
      </c>
    </row>
    <row r="2117" spans="1:8">
      <c r="A2117" s="285">
        <v>7395</v>
      </c>
      <c r="B2117" s="165">
        <v>1</v>
      </c>
      <c r="C2117" s="165"/>
      <c r="D2117" s="165"/>
      <c r="E2117" s="165"/>
      <c r="F2117" s="165" t="s">
        <v>231</v>
      </c>
      <c r="G2117" s="165">
        <v>201804</v>
      </c>
      <c r="H2117" s="284">
        <f>VLOOKUP(A2117,Specifikation!A:E,5,0)/12</f>
        <v>0</v>
      </c>
    </row>
    <row r="2118" spans="1:8">
      <c r="A2118" s="285">
        <v>7395</v>
      </c>
      <c r="B2118" s="165">
        <v>1</v>
      </c>
      <c r="C2118" s="165"/>
      <c r="D2118" s="165"/>
      <c r="E2118" s="165"/>
      <c r="F2118" s="165" t="s">
        <v>231</v>
      </c>
      <c r="G2118" s="165">
        <v>201805</v>
      </c>
      <c r="H2118" s="284">
        <f>VLOOKUP(A2118,Specifikation!A:E,5,0)/12</f>
        <v>0</v>
      </c>
    </row>
    <row r="2119" spans="1:8">
      <c r="A2119" s="285">
        <v>7395</v>
      </c>
      <c r="B2119" s="165">
        <v>1</v>
      </c>
      <c r="C2119" s="165"/>
      <c r="D2119" s="165"/>
      <c r="E2119" s="165"/>
      <c r="F2119" s="165" t="s">
        <v>231</v>
      </c>
      <c r="G2119" s="165">
        <v>201806</v>
      </c>
      <c r="H2119" s="284">
        <f>VLOOKUP(A2119,Specifikation!A:E,5,0)/12</f>
        <v>0</v>
      </c>
    </row>
    <row r="2120" spans="1:8">
      <c r="A2120" s="285">
        <v>7395</v>
      </c>
      <c r="B2120" s="165">
        <v>1</v>
      </c>
      <c r="C2120" s="165"/>
      <c r="D2120" s="165"/>
      <c r="E2120" s="165"/>
      <c r="F2120" s="165" t="s">
        <v>231</v>
      </c>
      <c r="G2120" s="165">
        <v>201807</v>
      </c>
      <c r="H2120" s="284">
        <f>VLOOKUP(A2120,Specifikation!A:E,5,0)/12</f>
        <v>0</v>
      </c>
    </row>
    <row r="2121" spans="1:8">
      <c r="A2121" s="285">
        <v>7395</v>
      </c>
      <c r="B2121" s="165">
        <v>1</v>
      </c>
      <c r="C2121" s="165"/>
      <c r="D2121" s="165"/>
      <c r="E2121" s="165"/>
      <c r="F2121" s="165" t="s">
        <v>231</v>
      </c>
      <c r="G2121" s="165">
        <v>201808</v>
      </c>
      <c r="H2121" s="284">
        <f>VLOOKUP(A2121,Specifikation!A:E,5,0)/12</f>
        <v>0</v>
      </c>
    </row>
    <row r="2122" spans="1:8">
      <c r="A2122" s="285">
        <v>7395</v>
      </c>
      <c r="B2122" s="165">
        <v>1</v>
      </c>
      <c r="C2122" s="165"/>
      <c r="D2122" s="165"/>
      <c r="E2122" s="165"/>
      <c r="F2122" s="165" t="s">
        <v>231</v>
      </c>
      <c r="G2122" s="165">
        <v>201809</v>
      </c>
      <c r="H2122" s="284">
        <f>VLOOKUP(A2122,Specifikation!A:E,5,0)/12</f>
        <v>0</v>
      </c>
    </row>
    <row r="2123" spans="1:8">
      <c r="A2123" s="285">
        <v>7395</v>
      </c>
      <c r="B2123" s="165">
        <v>1</v>
      </c>
      <c r="C2123" s="165"/>
      <c r="D2123" s="165"/>
      <c r="E2123" s="165"/>
      <c r="F2123" s="165" t="s">
        <v>231</v>
      </c>
      <c r="G2123" s="165">
        <v>201810</v>
      </c>
      <c r="H2123" s="284">
        <f>VLOOKUP(A2123,Specifikation!A:E,5,0)/12</f>
        <v>0</v>
      </c>
    </row>
    <row r="2124" spans="1:8">
      <c r="A2124" s="285">
        <v>7395</v>
      </c>
      <c r="B2124" s="165">
        <v>1</v>
      </c>
      <c r="C2124" s="165"/>
      <c r="D2124" s="165"/>
      <c r="E2124" s="165"/>
      <c r="F2124" s="165" t="s">
        <v>231</v>
      </c>
      <c r="G2124" s="165">
        <v>201811</v>
      </c>
      <c r="H2124" s="284">
        <f>VLOOKUP(A2124,Specifikation!A:E,5,0)/12</f>
        <v>0</v>
      </c>
    </row>
    <row r="2125" spans="1:8">
      <c r="A2125" s="285">
        <v>7395</v>
      </c>
      <c r="B2125" s="165">
        <v>1</v>
      </c>
      <c r="C2125" s="165"/>
      <c r="D2125" s="165"/>
      <c r="E2125" s="165"/>
      <c r="F2125" s="165" t="s">
        <v>231</v>
      </c>
      <c r="G2125" s="165">
        <v>201812</v>
      </c>
      <c r="H2125" s="284">
        <f>VLOOKUP(A2125,Specifikation!A:E,5,0)/12</f>
        <v>0</v>
      </c>
    </row>
    <row r="2126" spans="1:8">
      <c r="A2126" s="285">
        <v>7400</v>
      </c>
      <c r="B2126" s="165">
        <v>1</v>
      </c>
      <c r="C2126" s="165"/>
      <c r="D2126" s="165"/>
      <c r="E2126" s="165"/>
      <c r="F2126" s="165" t="s">
        <v>231</v>
      </c>
      <c r="G2126" s="165">
        <v>201801</v>
      </c>
      <c r="H2126" s="284">
        <f>VLOOKUP(A2126,Specifikation!A:E,5,0)/12</f>
        <v>0</v>
      </c>
    </row>
    <row r="2127" spans="1:8">
      <c r="A2127" s="285">
        <v>7400</v>
      </c>
      <c r="B2127" s="165">
        <v>1</v>
      </c>
      <c r="C2127" s="165"/>
      <c r="D2127" s="165"/>
      <c r="E2127" s="165"/>
      <c r="F2127" s="165" t="s">
        <v>231</v>
      </c>
      <c r="G2127" s="165">
        <v>201802</v>
      </c>
      <c r="H2127" s="284">
        <f>VLOOKUP(A2127,Specifikation!A:E,5,0)/12</f>
        <v>0</v>
      </c>
    </row>
    <row r="2128" spans="1:8">
      <c r="A2128" s="285">
        <v>7400</v>
      </c>
      <c r="B2128" s="165">
        <v>1</v>
      </c>
      <c r="C2128" s="165"/>
      <c r="D2128" s="165"/>
      <c r="E2128" s="165"/>
      <c r="F2128" s="165" t="s">
        <v>231</v>
      </c>
      <c r="G2128" s="165">
        <v>201803</v>
      </c>
      <c r="H2128" s="284">
        <f>VLOOKUP(A2128,Specifikation!A:E,5,0)/12</f>
        <v>0</v>
      </c>
    </row>
    <row r="2129" spans="1:8">
      <c r="A2129" s="285">
        <v>7400</v>
      </c>
      <c r="B2129" s="165">
        <v>1</v>
      </c>
      <c r="C2129" s="165"/>
      <c r="D2129" s="165"/>
      <c r="E2129" s="165"/>
      <c r="F2129" s="165" t="s">
        <v>231</v>
      </c>
      <c r="G2129" s="165">
        <v>201804</v>
      </c>
      <c r="H2129" s="284">
        <f>VLOOKUP(A2129,Specifikation!A:E,5,0)/12</f>
        <v>0</v>
      </c>
    </row>
    <row r="2130" spans="1:8">
      <c r="A2130" s="285">
        <v>7400</v>
      </c>
      <c r="B2130" s="165">
        <v>1</v>
      </c>
      <c r="C2130" s="165"/>
      <c r="D2130" s="165"/>
      <c r="E2130" s="165"/>
      <c r="F2130" s="165" t="s">
        <v>231</v>
      </c>
      <c r="G2130" s="165">
        <v>201805</v>
      </c>
      <c r="H2130" s="284">
        <f>VLOOKUP(A2130,Specifikation!A:E,5,0)/12</f>
        <v>0</v>
      </c>
    </row>
    <row r="2131" spans="1:8">
      <c r="A2131" s="285">
        <v>7400</v>
      </c>
      <c r="B2131" s="165">
        <v>1</v>
      </c>
      <c r="C2131" s="165"/>
      <c r="D2131" s="165"/>
      <c r="E2131" s="165"/>
      <c r="F2131" s="165" t="s">
        <v>231</v>
      </c>
      <c r="G2131" s="165">
        <v>201806</v>
      </c>
      <c r="H2131" s="284">
        <f>VLOOKUP(A2131,Specifikation!A:E,5,0)/12</f>
        <v>0</v>
      </c>
    </row>
    <row r="2132" spans="1:8">
      <c r="A2132" s="285">
        <v>7400</v>
      </c>
      <c r="B2132" s="165">
        <v>1</v>
      </c>
      <c r="C2132" s="165"/>
      <c r="D2132" s="165"/>
      <c r="E2132" s="165"/>
      <c r="F2132" s="165" t="s">
        <v>231</v>
      </c>
      <c r="G2132" s="165">
        <v>201807</v>
      </c>
      <c r="H2132" s="284">
        <f>VLOOKUP(A2132,Specifikation!A:E,5,0)/12</f>
        <v>0</v>
      </c>
    </row>
    <row r="2133" spans="1:8">
      <c r="A2133" s="285">
        <v>7400</v>
      </c>
      <c r="B2133" s="165">
        <v>1</v>
      </c>
      <c r="C2133" s="165"/>
      <c r="D2133" s="165"/>
      <c r="E2133" s="165"/>
      <c r="F2133" s="165" t="s">
        <v>231</v>
      </c>
      <c r="G2133" s="165">
        <v>201808</v>
      </c>
      <c r="H2133" s="284">
        <f>VLOOKUP(A2133,Specifikation!A:E,5,0)/12</f>
        <v>0</v>
      </c>
    </row>
    <row r="2134" spans="1:8">
      <c r="A2134" s="285">
        <v>7400</v>
      </c>
      <c r="B2134" s="165">
        <v>1</v>
      </c>
      <c r="C2134" s="165"/>
      <c r="D2134" s="165"/>
      <c r="E2134" s="165"/>
      <c r="F2134" s="165" t="s">
        <v>231</v>
      </c>
      <c r="G2134" s="165">
        <v>201809</v>
      </c>
      <c r="H2134" s="284">
        <f>VLOOKUP(A2134,Specifikation!A:E,5,0)/12</f>
        <v>0</v>
      </c>
    </row>
    <row r="2135" spans="1:8">
      <c r="A2135" s="285">
        <v>7400</v>
      </c>
      <c r="B2135" s="165">
        <v>1</v>
      </c>
      <c r="C2135" s="165"/>
      <c r="D2135" s="165"/>
      <c r="E2135" s="165"/>
      <c r="F2135" s="165" t="s">
        <v>231</v>
      </c>
      <c r="G2135" s="165">
        <v>201810</v>
      </c>
      <c r="H2135" s="284">
        <f>VLOOKUP(A2135,Specifikation!A:E,5,0)/12</f>
        <v>0</v>
      </c>
    </row>
    <row r="2136" spans="1:8">
      <c r="A2136" s="285">
        <v>7400</v>
      </c>
      <c r="B2136" s="165">
        <v>1</v>
      </c>
      <c r="C2136" s="165"/>
      <c r="D2136" s="165"/>
      <c r="E2136" s="165"/>
      <c r="F2136" s="165" t="s">
        <v>231</v>
      </c>
      <c r="G2136" s="165">
        <v>201811</v>
      </c>
      <c r="H2136" s="284">
        <f>VLOOKUP(A2136,Specifikation!A:E,5,0)/12</f>
        <v>0</v>
      </c>
    </row>
    <row r="2137" spans="1:8">
      <c r="A2137" s="285">
        <v>7400</v>
      </c>
      <c r="B2137" s="165">
        <v>1</v>
      </c>
      <c r="C2137" s="165"/>
      <c r="D2137" s="165"/>
      <c r="E2137" s="165"/>
      <c r="F2137" s="165" t="s">
        <v>231</v>
      </c>
      <c r="G2137" s="165">
        <v>201812</v>
      </c>
      <c r="H2137" s="284">
        <f>VLOOKUP(A2137,Specifikation!A:E,5,0)/12</f>
        <v>0</v>
      </c>
    </row>
    <row r="2138" spans="1:8">
      <c r="A2138" s="285">
        <v>7410</v>
      </c>
      <c r="B2138" s="165">
        <v>1</v>
      </c>
      <c r="C2138" s="165"/>
      <c r="D2138" s="165"/>
      <c r="E2138" s="165"/>
      <c r="F2138" s="165" t="s">
        <v>231</v>
      </c>
      <c r="G2138" s="165">
        <v>201801</v>
      </c>
      <c r="H2138" s="284">
        <f>VLOOKUP(A2138,Specifikation!A:E,5,0)/12</f>
        <v>0</v>
      </c>
    </row>
    <row r="2139" spans="1:8">
      <c r="A2139" s="285">
        <v>7410</v>
      </c>
      <c r="B2139" s="165">
        <v>1</v>
      </c>
      <c r="C2139" s="165"/>
      <c r="D2139" s="165"/>
      <c r="E2139" s="165"/>
      <c r="F2139" s="165" t="s">
        <v>231</v>
      </c>
      <c r="G2139" s="165">
        <v>201802</v>
      </c>
      <c r="H2139" s="284">
        <f>VLOOKUP(A2139,Specifikation!A:E,5,0)/12</f>
        <v>0</v>
      </c>
    </row>
    <row r="2140" spans="1:8">
      <c r="A2140" s="285">
        <v>7410</v>
      </c>
      <c r="B2140" s="165">
        <v>1</v>
      </c>
      <c r="C2140" s="165"/>
      <c r="D2140" s="165"/>
      <c r="E2140" s="165"/>
      <c r="F2140" s="165" t="s">
        <v>231</v>
      </c>
      <c r="G2140" s="165">
        <v>201803</v>
      </c>
      <c r="H2140" s="284">
        <f>VLOOKUP(A2140,Specifikation!A:E,5,0)/12</f>
        <v>0</v>
      </c>
    </row>
    <row r="2141" spans="1:8">
      <c r="A2141" s="285">
        <v>7410</v>
      </c>
      <c r="B2141" s="165">
        <v>1</v>
      </c>
      <c r="C2141" s="165"/>
      <c r="D2141" s="165"/>
      <c r="E2141" s="165"/>
      <c r="F2141" s="165" t="s">
        <v>231</v>
      </c>
      <c r="G2141" s="165">
        <v>201804</v>
      </c>
      <c r="H2141" s="284">
        <f>VLOOKUP(A2141,Specifikation!A:E,5,0)/12</f>
        <v>0</v>
      </c>
    </row>
    <row r="2142" spans="1:8">
      <c r="A2142" s="285">
        <v>7410</v>
      </c>
      <c r="B2142" s="165">
        <v>1</v>
      </c>
      <c r="C2142" s="165"/>
      <c r="D2142" s="165"/>
      <c r="E2142" s="165"/>
      <c r="F2142" s="165" t="s">
        <v>231</v>
      </c>
      <c r="G2142" s="165">
        <v>201805</v>
      </c>
      <c r="H2142" s="284">
        <f>VLOOKUP(A2142,Specifikation!A:E,5,0)/12</f>
        <v>0</v>
      </c>
    </row>
    <row r="2143" spans="1:8">
      <c r="A2143" s="285">
        <v>7410</v>
      </c>
      <c r="B2143" s="165">
        <v>1</v>
      </c>
      <c r="C2143" s="165"/>
      <c r="D2143" s="165"/>
      <c r="E2143" s="165"/>
      <c r="F2143" s="165" t="s">
        <v>231</v>
      </c>
      <c r="G2143" s="165">
        <v>201806</v>
      </c>
      <c r="H2143" s="284">
        <f>VLOOKUP(A2143,Specifikation!A:E,5,0)/12</f>
        <v>0</v>
      </c>
    </row>
    <row r="2144" spans="1:8">
      <c r="A2144" s="285">
        <v>7410</v>
      </c>
      <c r="B2144" s="165">
        <v>1</v>
      </c>
      <c r="C2144" s="165"/>
      <c r="D2144" s="165"/>
      <c r="E2144" s="165"/>
      <c r="F2144" s="165" t="s">
        <v>231</v>
      </c>
      <c r="G2144" s="165">
        <v>201807</v>
      </c>
      <c r="H2144" s="284">
        <f>VLOOKUP(A2144,Specifikation!A:E,5,0)/12</f>
        <v>0</v>
      </c>
    </row>
    <row r="2145" spans="1:8">
      <c r="A2145" s="285">
        <v>7410</v>
      </c>
      <c r="B2145" s="165">
        <v>1</v>
      </c>
      <c r="C2145" s="165"/>
      <c r="D2145" s="165"/>
      <c r="E2145" s="165"/>
      <c r="F2145" s="165" t="s">
        <v>231</v>
      </c>
      <c r="G2145" s="165">
        <v>201808</v>
      </c>
      <c r="H2145" s="284">
        <f>VLOOKUP(A2145,Specifikation!A:E,5,0)/12</f>
        <v>0</v>
      </c>
    </row>
    <row r="2146" spans="1:8">
      <c r="A2146" s="285">
        <v>7410</v>
      </c>
      <c r="B2146" s="165">
        <v>1</v>
      </c>
      <c r="C2146" s="165"/>
      <c r="D2146" s="165"/>
      <c r="E2146" s="165"/>
      <c r="F2146" s="165" t="s">
        <v>231</v>
      </c>
      <c r="G2146" s="165">
        <v>201809</v>
      </c>
      <c r="H2146" s="284">
        <f>VLOOKUP(A2146,Specifikation!A:E,5,0)/12</f>
        <v>0</v>
      </c>
    </row>
    <row r="2147" spans="1:8">
      <c r="A2147" s="285">
        <v>7410</v>
      </c>
      <c r="B2147" s="165">
        <v>1</v>
      </c>
      <c r="C2147" s="165"/>
      <c r="D2147" s="165"/>
      <c r="E2147" s="165"/>
      <c r="F2147" s="165" t="s">
        <v>231</v>
      </c>
      <c r="G2147" s="165">
        <v>201810</v>
      </c>
      <c r="H2147" s="284">
        <f>VLOOKUP(A2147,Specifikation!A:E,5,0)/12</f>
        <v>0</v>
      </c>
    </row>
    <row r="2148" spans="1:8">
      <c r="A2148" s="285">
        <v>7410</v>
      </c>
      <c r="B2148" s="165">
        <v>1</v>
      </c>
      <c r="C2148" s="165"/>
      <c r="D2148" s="165"/>
      <c r="E2148" s="165"/>
      <c r="F2148" s="165" t="s">
        <v>231</v>
      </c>
      <c r="G2148" s="165">
        <v>201811</v>
      </c>
      <c r="H2148" s="284">
        <f>VLOOKUP(A2148,Specifikation!A:E,5,0)/12</f>
        <v>0</v>
      </c>
    </row>
    <row r="2149" spans="1:8">
      <c r="A2149" s="285">
        <v>7410</v>
      </c>
      <c r="B2149" s="165">
        <v>1</v>
      </c>
      <c r="C2149" s="165"/>
      <c r="D2149" s="165"/>
      <c r="E2149" s="165"/>
      <c r="F2149" s="165" t="s">
        <v>231</v>
      </c>
      <c r="G2149" s="165">
        <v>201812</v>
      </c>
      <c r="H2149" s="284">
        <f>VLOOKUP(A2149,Specifikation!A:E,5,0)/12</f>
        <v>0</v>
      </c>
    </row>
    <row r="2150" spans="1:8">
      <c r="A2150" s="285">
        <v>7519</v>
      </c>
      <c r="B2150" s="165">
        <v>1</v>
      </c>
      <c r="C2150" s="165"/>
      <c r="D2150" s="165"/>
      <c r="E2150" s="165"/>
      <c r="F2150" s="165" t="s">
        <v>231</v>
      </c>
      <c r="G2150" s="165">
        <v>201801</v>
      </c>
      <c r="H2150" s="284">
        <f>VLOOKUP(A2150,Specifikation!A:E,5,0)/12</f>
        <v>0</v>
      </c>
    </row>
    <row r="2151" spans="1:8">
      <c r="A2151" s="285">
        <v>7519</v>
      </c>
      <c r="B2151" s="165">
        <v>1</v>
      </c>
      <c r="C2151" s="165"/>
      <c r="D2151" s="165"/>
      <c r="E2151" s="165"/>
      <c r="F2151" s="165" t="s">
        <v>231</v>
      </c>
      <c r="G2151" s="165">
        <v>201802</v>
      </c>
      <c r="H2151" s="284">
        <f>VLOOKUP(A2151,Specifikation!A:E,5,0)/12</f>
        <v>0</v>
      </c>
    </row>
    <row r="2152" spans="1:8">
      <c r="A2152" s="285">
        <v>7519</v>
      </c>
      <c r="B2152" s="165">
        <v>1</v>
      </c>
      <c r="C2152" s="165"/>
      <c r="D2152" s="165"/>
      <c r="E2152" s="165"/>
      <c r="F2152" s="165" t="s">
        <v>231</v>
      </c>
      <c r="G2152" s="165">
        <v>201803</v>
      </c>
      <c r="H2152" s="284">
        <f>VLOOKUP(A2152,Specifikation!A:E,5,0)/12</f>
        <v>0</v>
      </c>
    </row>
    <row r="2153" spans="1:8">
      <c r="A2153" s="285">
        <v>7519</v>
      </c>
      <c r="B2153" s="165">
        <v>1</v>
      </c>
      <c r="C2153" s="165"/>
      <c r="D2153" s="165"/>
      <c r="E2153" s="165"/>
      <c r="F2153" s="165" t="s">
        <v>231</v>
      </c>
      <c r="G2153" s="165">
        <v>201804</v>
      </c>
      <c r="H2153" s="284">
        <f>VLOOKUP(A2153,Specifikation!A:E,5,0)/12</f>
        <v>0</v>
      </c>
    </row>
    <row r="2154" spans="1:8">
      <c r="A2154" s="285">
        <v>7519</v>
      </c>
      <c r="B2154" s="165">
        <v>1</v>
      </c>
      <c r="C2154" s="165"/>
      <c r="D2154" s="165"/>
      <c r="E2154" s="165"/>
      <c r="F2154" s="165" t="s">
        <v>231</v>
      </c>
      <c r="G2154" s="165">
        <v>201805</v>
      </c>
      <c r="H2154" s="284">
        <f>VLOOKUP(A2154,Specifikation!A:E,5,0)/12</f>
        <v>0</v>
      </c>
    </row>
    <row r="2155" spans="1:8">
      <c r="A2155" s="285">
        <v>7519</v>
      </c>
      <c r="B2155" s="165">
        <v>1</v>
      </c>
      <c r="C2155" s="165"/>
      <c r="D2155" s="165"/>
      <c r="E2155" s="165"/>
      <c r="F2155" s="165" t="s">
        <v>231</v>
      </c>
      <c r="G2155" s="165">
        <v>201806</v>
      </c>
      <c r="H2155" s="284">
        <f>VLOOKUP(A2155,Specifikation!A:E,5,0)/12</f>
        <v>0</v>
      </c>
    </row>
    <row r="2156" spans="1:8">
      <c r="A2156" s="285">
        <v>7519</v>
      </c>
      <c r="B2156" s="165">
        <v>1</v>
      </c>
      <c r="C2156" s="165"/>
      <c r="D2156" s="165"/>
      <c r="E2156" s="165"/>
      <c r="F2156" s="165" t="s">
        <v>231</v>
      </c>
      <c r="G2156" s="165">
        <v>201807</v>
      </c>
      <c r="H2156" s="284">
        <f>VLOOKUP(A2156,Specifikation!A:E,5,0)/12</f>
        <v>0</v>
      </c>
    </row>
    <row r="2157" spans="1:8">
      <c r="A2157" s="285">
        <v>7519</v>
      </c>
      <c r="B2157" s="165">
        <v>1</v>
      </c>
      <c r="C2157" s="165"/>
      <c r="D2157" s="165"/>
      <c r="E2157" s="165"/>
      <c r="F2157" s="165" t="s">
        <v>231</v>
      </c>
      <c r="G2157" s="165">
        <v>201808</v>
      </c>
      <c r="H2157" s="284">
        <f>VLOOKUP(A2157,Specifikation!A:E,5,0)/12</f>
        <v>0</v>
      </c>
    </row>
    <row r="2158" spans="1:8">
      <c r="A2158" s="285">
        <v>7519</v>
      </c>
      <c r="B2158" s="165">
        <v>1</v>
      </c>
      <c r="C2158" s="165"/>
      <c r="D2158" s="165"/>
      <c r="E2158" s="165"/>
      <c r="F2158" s="165" t="s">
        <v>231</v>
      </c>
      <c r="G2158" s="165">
        <v>201809</v>
      </c>
      <c r="H2158" s="284">
        <f>VLOOKUP(A2158,Specifikation!A:E,5,0)/12</f>
        <v>0</v>
      </c>
    </row>
    <row r="2159" spans="1:8">
      <c r="A2159" s="285">
        <v>7519</v>
      </c>
      <c r="B2159" s="165">
        <v>1</v>
      </c>
      <c r="C2159" s="165"/>
      <c r="D2159" s="165"/>
      <c r="E2159" s="165"/>
      <c r="F2159" s="165" t="s">
        <v>231</v>
      </c>
      <c r="G2159" s="165">
        <v>201810</v>
      </c>
      <c r="H2159" s="284">
        <f>VLOOKUP(A2159,Specifikation!A:E,5,0)/12</f>
        <v>0</v>
      </c>
    </row>
    <row r="2160" spans="1:8">
      <c r="A2160" s="285">
        <v>7519</v>
      </c>
      <c r="B2160" s="165">
        <v>1</v>
      </c>
      <c r="C2160" s="165"/>
      <c r="D2160" s="165"/>
      <c r="E2160" s="165"/>
      <c r="F2160" s="165" t="s">
        <v>231</v>
      </c>
      <c r="G2160" s="165">
        <v>201811</v>
      </c>
      <c r="H2160" s="284">
        <f>VLOOKUP(A2160,Specifikation!A:E,5,0)/12</f>
        <v>0</v>
      </c>
    </row>
    <row r="2161" spans="1:8">
      <c r="A2161" s="285">
        <v>7519</v>
      </c>
      <c r="B2161" s="165">
        <v>1</v>
      </c>
      <c r="C2161" s="165"/>
      <c r="D2161" s="165"/>
      <c r="E2161" s="165"/>
      <c r="F2161" s="165" t="s">
        <v>231</v>
      </c>
      <c r="G2161" s="165">
        <v>201812</v>
      </c>
      <c r="H2161" s="284">
        <f>VLOOKUP(A2161,Specifikation!A:E,5,0)/12</f>
        <v>0</v>
      </c>
    </row>
    <row r="2162" spans="1:8">
      <c r="A2162" s="285">
        <v>7512</v>
      </c>
      <c r="B2162" s="165">
        <v>1</v>
      </c>
      <c r="C2162" s="165"/>
      <c r="D2162" s="165"/>
      <c r="E2162" s="165"/>
      <c r="F2162" s="165" t="s">
        <v>231</v>
      </c>
      <c r="G2162" s="165">
        <v>201801</v>
      </c>
      <c r="H2162" s="284">
        <f>VLOOKUP(A2162,Specifikation!A:E,5,0)/12</f>
        <v>-3000</v>
      </c>
    </row>
    <row r="2163" spans="1:8">
      <c r="A2163" s="285">
        <v>7512</v>
      </c>
      <c r="B2163" s="165">
        <v>1</v>
      </c>
      <c r="C2163" s="165"/>
      <c r="D2163" s="165"/>
      <c r="E2163" s="165"/>
      <c r="F2163" s="165" t="s">
        <v>231</v>
      </c>
      <c r="G2163" s="165">
        <v>201802</v>
      </c>
      <c r="H2163" s="284">
        <f>VLOOKUP(A2163,Specifikation!A:E,5,0)/12</f>
        <v>-3000</v>
      </c>
    </row>
    <row r="2164" spans="1:8">
      <c r="A2164" s="285">
        <v>7512</v>
      </c>
      <c r="B2164" s="165">
        <v>1</v>
      </c>
      <c r="C2164" s="165"/>
      <c r="D2164" s="165"/>
      <c r="E2164" s="165"/>
      <c r="F2164" s="165" t="s">
        <v>231</v>
      </c>
      <c r="G2164" s="165">
        <v>201803</v>
      </c>
      <c r="H2164" s="284">
        <f>VLOOKUP(A2164,Specifikation!A:E,5,0)/12</f>
        <v>-3000</v>
      </c>
    </row>
    <row r="2165" spans="1:8">
      <c r="A2165" s="285">
        <v>7512</v>
      </c>
      <c r="B2165" s="165">
        <v>1</v>
      </c>
      <c r="C2165" s="165"/>
      <c r="D2165" s="165"/>
      <c r="E2165" s="165"/>
      <c r="F2165" s="165" t="s">
        <v>231</v>
      </c>
      <c r="G2165" s="165">
        <v>201804</v>
      </c>
      <c r="H2165" s="284">
        <f>VLOOKUP(A2165,Specifikation!A:E,5,0)/12</f>
        <v>-3000</v>
      </c>
    </row>
    <row r="2166" spans="1:8">
      <c r="A2166" s="285">
        <v>7512</v>
      </c>
      <c r="B2166" s="165">
        <v>1</v>
      </c>
      <c r="C2166" s="165"/>
      <c r="D2166" s="165"/>
      <c r="E2166" s="165"/>
      <c r="F2166" s="165" t="s">
        <v>231</v>
      </c>
      <c r="G2166" s="165">
        <v>201805</v>
      </c>
      <c r="H2166" s="284">
        <f>VLOOKUP(A2166,Specifikation!A:E,5,0)/12</f>
        <v>-3000</v>
      </c>
    </row>
    <row r="2167" spans="1:8">
      <c r="A2167" s="285">
        <v>7512</v>
      </c>
      <c r="B2167" s="165">
        <v>1</v>
      </c>
      <c r="C2167" s="165"/>
      <c r="D2167" s="165"/>
      <c r="E2167" s="165"/>
      <c r="F2167" s="165" t="s">
        <v>231</v>
      </c>
      <c r="G2167" s="165">
        <v>201806</v>
      </c>
      <c r="H2167" s="284">
        <f>VLOOKUP(A2167,Specifikation!A:E,5,0)/12</f>
        <v>-3000</v>
      </c>
    </row>
    <row r="2168" spans="1:8">
      <c r="A2168" s="285">
        <v>7512</v>
      </c>
      <c r="B2168" s="165">
        <v>1</v>
      </c>
      <c r="C2168" s="165"/>
      <c r="D2168" s="165"/>
      <c r="E2168" s="165"/>
      <c r="F2168" s="165" t="s">
        <v>231</v>
      </c>
      <c r="G2168" s="165">
        <v>201807</v>
      </c>
      <c r="H2168" s="284">
        <f>VLOOKUP(A2168,Specifikation!A:E,5,0)/12</f>
        <v>-3000</v>
      </c>
    </row>
    <row r="2169" spans="1:8">
      <c r="A2169" s="285">
        <v>7512</v>
      </c>
      <c r="B2169" s="165">
        <v>1</v>
      </c>
      <c r="C2169" s="165"/>
      <c r="D2169" s="165"/>
      <c r="E2169" s="165"/>
      <c r="F2169" s="165" t="s">
        <v>231</v>
      </c>
      <c r="G2169" s="165">
        <v>201808</v>
      </c>
      <c r="H2169" s="284">
        <f>VLOOKUP(A2169,Specifikation!A:E,5,0)/12</f>
        <v>-3000</v>
      </c>
    </row>
    <row r="2170" spans="1:8">
      <c r="A2170" s="285">
        <v>7512</v>
      </c>
      <c r="B2170" s="165">
        <v>1</v>
      </c>
      <c r="C2170" s="165"/>
      <c r="D2170" s="165"/>
      <c r="E2170" s="165"/>
      <c r="F2170" s="165" t="s">
        <v>231</v>
      </c>
      <c r="G2170" s="165">
        <v>201809</v>
      </c>
      <c r="H2170" s="284">
        <f>VLOOKUP(A2170,Specifikation!A:E,5,0)/12</f>
        <v>-3000</v>
      </c>
    </row>
    <row r="2171" spans="1:8">
      <c r="A2171" s="285">
        <v>7512</v>
      </c>
      <c r="B2171" s="165">
        <v>1</v>
      </c>
      <c r="C2171" s="165"/>
      <c r="D2171" s="165"/>
      <c r="E2171" s="165"/>
      <c r="F2171" s="165" t="s">
        <v>231</v>
      </c>
      <c r="G2171" s="165">
        <v>201810</v>
      </c>
      <c r="H2171" s="284">
        <f>VLOOKUP(A2171,Specifikation!A:E,5,0)/12</f>
        <v>-3000</v>
      </c>
    </row>
    <row r="2172" spans="1:8">
      <c r="A2172" s="285">
        <v>7512</v>
      </c>
      <c r="B2172" s="165">
        <v>1</v>
      </c>
      <c r="C2172" s="165"/>
      <c r="D2172" s="165"/>
      <c r="E2172" s="165"/>
      <c r="F2172" s="165" t="s">
        <v>231</v>
      </c>
      <c r="G2172" s="165">
        <v>201811</v>
      </c>
      <c r="H2172" s="284">
        <f>VLOOKUP(A2172,Specifikation!A:E,5,0)/12</f>
        <v>-3000</v>
      </c>
    </row>
    <row r="2173" spans="1:8">
      <c r="A2173" s="285">
        <v>7512</v>
      </c>
      <c r="B2173" s="165">
        <v>1</v>
      </c>
      <c r="C2173" s="165"/>
      <c r="D2173" s="165"/>
      <c r="E2173" s="165"/>
      <c r="F2173" s="165" t="s">
        <v>231</v>
      </c>
      <c r="G2173" s="165">
        <v>201812</v>
      </c>
      <c r="H2173" s="284">
        <f>VLOOKUP(A2173,Specifikation!A:E,5,0)/12</f>
        <v>-3000</v>
      </c>
    </row>
    <row r="2174" spans="1:8">
      <c r="A2174" s="285">
        <v>7519</v>
      </c>
      <c r="B2174" s="165">
        <v>1</v>
      </c>
      <c r="C2174" s="165"/>
      <c r="D2174" s="165"/>
      <c r="E2174" s="165"/>
      <c r="F2174" s="165" t="s">
        <v>231</v>
      </c>
      <c r="G2174" s="165">
        <v>201801</v>
      </c>
      <c r="H2174" s="284">
        <f>VLOOKUP(A2174,Specifikation!A:E,5,0)/12</f>
        <v>0</v>
      </c>
    </row>
    <row r="2175" spans="1:8">
      <c r="A2175" s="285">
        <v>7519</v>
      </c>
      <c r="B2175" s="165">
        <v>1</v>
      </c>
      <c r="C2175" s="165"/>
      <c r="D2175" s="165"/>
      <c r="E2175" s="165"/>
      <c r="F2175" s="165" t="s">
        <v>231</v>
      </c>
      <c r="G2175" s="165">
        <v>201802</v>
      </c>
      <c r="H2175" s="284">
        <f>VLOOKUP(A2175,Specifikation!A:E,5,0)/12</f>
        <v>0</v>
      </c>
    </row>
    <row r="2176" spans="1:8">
      <c r="A2176" s="285">
        <v>7519</v>
      </c>
      <c r="B2176" s="165">
        <v>1</v>
      </c>
      <c r="C2176" s="165"/>
      <c r="D2176" s="165"/>
      <c r="E2176" s="165"/>
      <c r="F2176" s="165" t="s">
        <v>231</v>
      </c>
      <c r="G2176" s="165">
        <v>201803</v>
      </c>
      <c r="H2176" s="284">
        <f>VLOOKUP(A2176,Specifikation!A:E,5,0)/12</f>
        <v>0</v>
      </c>
    </row>
    <row r="2177" spans="1:8">
      <c r="A2177" s="285">
        <v>7519</v>
      </c>
      <c r="B2177" s="165">
        <v>1</v>
      </c>
      <c r="C2177" s="165"/>
      <c r="D2177" s="165"/>
      <c r="E2177" s="165"/>
      <c r="F2177" s="165" t="s">
        <v>231</v>
      </c>
      <c r="G2177" s="165">
        <v>201804</v>
      </c>
      <c r="H2177" s="284">
        <f>VLOOKUP(A2177,Specifikation!A:E,5,0)/12</f>
        <v>0</v>
      </c>
    </row>
    <row r="2178" spans="1:8">
      <c r="A2178" s="285">
        <v>7519</v>
      </c>
      <c r="B2178" s="165">
        <v>1</v>
      </c>
      <c r="C2178" s="165"/>
      <c r="D2178" s="165"/>
      <c r="E2178" s="165"/>
      <c r="F2178" s="165" t="s">
        <v>231</v>
      </c>
      <c r="G2178" s="165">
        <v>201805</v>
      </c>
      <c r="H2178" s="284">
        <f>VLOOKUP(A2178,Specifikation!A:E,5,0)/12</f>
        <v>0</v>
      </c>
    </row>
    <row r="2179" spans="1:8">
      <c r="A2179" s="285">
        <v>7519</v>
      </c>
      <c r="B2179" s="165">
        <v>1</v>
      </c>
      <c r="C2179" s="165"/>
      <c r="D2179" s="165"/>
      <c r="E2179" s="165"/>
      <c r="F2179" s="165" t="s">
        <v>231</v>
      </c>
      <c r="G2179" s="165">
        <v>201806</v>
      </c>
      <c r="H2179" s="284">
        <f>VLOOKUP(A2179,Specifikation!A:E,5,0)/12</f>
        <v>0</v>
      </c>
    </row>
    <row r="2180" spans="1:8">
      <c r="A2180" s="285">
        <v>7519</v>
      </c>
      <c r="B2180" s="165">
        <v>1</v>
      </c>
      <c r="C2180" s="165"/>
      <c r="D2180" s="165"/>
      <c r="E2180" s="165"/>
      <c r="F2180" s="165" t="s">
        <v>231</v>
      </c>
      <c r="G2180" s="165">
        <v>201807</v>
      </c>
      <c r="H2180" s="284">
        <f>VLOOKUP(A2180,Specifikation!A:E,5,0)/12</f>
        <v>0</v>
      </c>
    </row>
    <row r="2181" spans="1:8">
      <c r="A2181" s="285">
        <v>7519</v>
      </c>
      <c r="B2181" s="165">
        <v>1</v>
      </c>
      <c r="C2181" s="165"/>
      <c r="D2181" s="165"/>
      <c r="E2181" s="165"/>
      <c r="F2181" s="165" t="s">
        <v>231</v>
      </c>
      <c r="G2181" s="165">
        <v>201808</v>
      </c>
      <c r="H2181" s="284">
        <f>VLOOKUP(A2181,Specifikation!A:E,5,0)/12</f>
        <v>0</v>
      </c>
    </row>
    <row r="2182" spans="1:8">
      <c r="A2182" s="285">
        <v>7519</v>
      </c>
      <c r="B2182" s="165">
        <v>1</v>
      </c>
      <c r="C2182" s="165"/>
      <c r="D2182" s="165"/>
      <c r="E2182" s="165"/>
      <c r="F2182" s="165" t="s">
        <v>231</v>
      </c>
      <c r="G2182" s="165">
        <v>201809</v>
      </c>
      <c r="H2182" s="284">
        <f>VLOOKUP(A2182,Specifikation!A:E,5,0)/12</f>
        <v>0</v>
      </c>
    </row>
    <row r="2183" spans="1:8">
      <c r="A2183" s="285">
        <v>7519</v>
      </c>
      <c r="B2183" s="165">
        <v>1</v>
      </c>
      <c r="C2183" s="165"/>
      <c r="D2183" s="165"/>
      <c r="E2183" s="165"/>
      <c r="F2183" s="165" t="s">
        <v>231</v>
      </c>
      <c r="G2183" s="165">
        <v>201810</v>
      </c>
      <c r="H2183" s="284">
        <f>VLOOKUP(A2183,Specifikation!A:E,5,0)/12</f>
        <v>0</v>
      </c>
    </row>
    <row r="2184" spans="1:8">
      <c r="A2184" s="285">
        <v>7519</v>
      </c>
      <c r="B2184" s="165">
        <v>1</v>
      </c>
      <c r="C2184" s="165"/>
      <c r="D2184" s="165"/>
      <c r="E2184" s="165"/>
      <c r="F2184" s="165" t="s">
        <v>231</v>
      </c>
      <c r="G2184" s="165">
        <v>201811</v>
      </c>
      <c r="H2184" s="284">
        <f>VLOOKUP(A2184,Specifikation!A:E,5,0)/12</f>
        <v>0</v>
      </c>
    </row>
    <row r="2185" spans="1:8">
      <c r="A2185" s="285">
        <v>7519</v>
      </c>
      <c r="B2185" s="165">
        <v>1</v>
      </c>
      <c r="C2185" s="165"/>
      <c r="D2185" s="165"/>
      <c r="E2185" s="165"/>
      <c r="F2185" s="165" t="s">
        <v>231</v>
      </c>
      <c r="G2185" s="165">
        <v>201812</v>
      </c>
      <c r="H2185" s="284">
        <f>VLOOKUP(A2185,Specifikation!A:E,5,0)/12</f>
        <v>0</v>
      </c>
    </row>
    <row r="2186" spans="1:8">
      <c r="A2186" s="285">
        <v>7530</v>
      </c>
      <c r="B2186" s="165">
        <v>1</v>
      </c>
      <c r="C2186" s="165"/>
      <c r="D2186" s="165"/>
      <c r="E2186" s="165"/>
      <c r="F2186" s="165" t="s">
        <v>231</v>
      </c>
      <c r="G2186" s="165">
        <v>201801</v>
      </c>
      <c r="H2186" s="284">
        <f>VLOOKUP(A2186,Specifikation!A:E,5,0)/12</f>
        <v>0</v>
      </c>
    </row>
    <row r="2187" spans="1:8">
      <c r="A2187" s="285">
        <v>7530</v>
      </c>
      <c r="B2187" s="165">
        <v>1</v>
      </c>
      <c r="C2187" s="165"/>
      <c r="D2187" s="165"/>
      <c r="E2187" s="165"/>
      <c r="F2187" s="165" t="s">
        <v>231</v>
      </c>
      <c r="G2187" s="165">
        <v>201802</v>
      </c>
      <c r="H2187" s="284">
        <f>VLOOKUP(A2187,Specifikation!A:E,5,0)/12</f>
        <v>0</v>
      </c>
    </row>
    <row r="2188" spans="1:8">
      <c r="A2188" s="285">
        <v>7530</v>
      </c>
      <c r="B2188" s="165">
        <v>1</v>
      </c>
      <c r="C2188" s="165"/>
      <c r="D2188" s="165"/>
      <c r="E2188" s="165"/>
      <c r="F2188" s="165" t="s">
        <v>231</v>
      </c>
      <c r="G2188" s="165">
        <v>201803</v>
      </c>
      <c r="H2188" s="284">
        <f>VLOOKUP(A2188,Specifikation!A:E,5,0)/12</f>
        <v>0</v>
      </c>
    </row>
    <row r="2189" spans="1:8">
      <c r="A2189" s="285">
        <v>7530</v>
      </c>
      <c r="B2189" s="165">
        <v>1</v>
      </c>
      <c r="C2189" s="165"/>
      <c r="D2189" s="165"/>
      <c r="E2189" s="165"/>
      <c r="F2189" s="165" t="s">
        <v>231</v>
      </c>
      <c r="G2189" s="165">
        <v>201804</v>
      </c>
      <c r="H2189" s="284">
        <f>VLOOKUP(A2189,Specifikation!A:E,5,0)/12</f>
        <v>0</v>
      </c>
    </row>
    <row r="2190" spans="1:8">
      <c r="A2190" s="285">
        <v>7530</v>
      </c>
      <c r="B2190" s="165">
        <v>1</v>
      </c>
      <c r="C2190" s="165"/>
      <c r="D2190" s="165"/>
      <c r="E2190" s="165"/>
      <c r="F2190" s="165" t="s">
        <v>231</v>
      </c>
      <c r="G2190" s="165">
        <v>201805</v>
      </c>
      <c r="H2190" s="284">
        <f>VLOOKUP(A2190,Specifikation!A:E,5,0)/12</f>
        <v>0</v>
      </c>
    </row>
    <row r="2191" spans="1:8">
      <c r="A2191" s="285">
        <v>7530</v>
      </c>
      <c r="B2191" s="165">
        <v>1</v>
      </c>
      <c r="C2191" s="165"/>
      <c r="D2191" s="165"/>
      <c r="E2191" s="165"/>
      <c r="F2191" s="165" t="s">
        <v>231</v>
      </c>
      <c r="G2191" s="165">
        <v>201806</v>
      </c>
      <c r="H2191" s="284">
        <f>VLOOKUP(A2191,Specifikation!A:E,5,0)/12</f>
        <v>0</v>
      </c>
    </row>
    <row r="2192" spans="1:8">
      <c r="A2192" s="285">
        <v>7530</v>
      </c>
      <c r="B2192" s="165">
        <v>1</v>
      </c>
      <c r="C2192" s="165"/>
      <c r="D2192" s="165"/>
      <c r="E2192" s="165"/>
      <c r="F2192" s="165" t="s">
        <v>231</v>
      </c>
      <c r="G2192" s="165">
        <v>201807</v>
      </c>
      <c r="H2192" s="284">
        <f>VLOOKUP(A2192,Specifikation!A:E,5,0)/12</f>
        <v>0</v>
      </c>
    </row>
    <row r="2193" spans="1:8">
      <c r="A2193" s="285">
        <v>7530</v>
      </c>
      <c r="B2193" s="165">
        <v>1</v>
      </c>
      <c r="C2193" s="165"/>
      <c r="D2193" s="165"/>
      <c r="E2193" s="165"/>
      <c r="F2193" s="165" t="s">
        <v>231</v>
      </c>
      <c r="G2193" s="165">
        <v>201808</v>
      </c>
      <c r="H2193" s="284">
        <f>VLOOKUP(A2193,Specifikation!A:E,5,0)/12</f>
        <v>0</v>
      </c>
    </row>
    <row r="2194" spans="1:8">
      <c r="A2194" s="285">
        <v>7530</v>
      </c>
      <c r="B2194" s="165">
        <v>1</v>
      </c>
      <c r="C2194" s="165"/>
      <c r="D2194" s="165"/>
      <c r="E2194" s="165"/>
      <c r="F2194" s="165" t="s">
        <v>231</v>
      </c>
      <c r="G2194" s="165">
        <v>201809</v>
      </c>
      <c r="H2194" s="284">
        <f>VLOOKUP(A2194,Specifikation!A:E,5,0)/12</f>
        <v>0</v>
      </c>
    </row>
    <row r="2195" spans="1:8">
      <c r="A2195" s="285">
        <v>7530</v>
      </c>
      <c r="B2195" s="165">
        <v>1</v>
      </c>
      <c r="C2195" s="165"/>
      <c r="D2195" s="165"/>
      <c r="E2195" s="165"/>
      <c r="F2195" s="165" t="s">
        <v>231</v>
      </c>
      <c r="G2195" s="165">
        <v>201810</v>
      </c>
      <c r="H2195" s="284">
        <f>VLOOKUP(A2195,Specifikation!A:E,5,0)/12</f>
        <v>0</v>
      </c>
    </row>
    <row r="2196" spans="1:8">
      <c r="A2196" s="285">
        <v>7530</v>
      </c>
      <c r="B2196" s="165">
        <v>1</v>
      </c>
      <c r="C2196" s="165"/>
      <c r="D2196" s="165"/>
      <c r="E2196" s="165"/>
      <c r="F2196" s="165" t="s">
        <v>231</v>
      </c>
      <c r="G2196" s="165">
        <v>201811</v>
      </c>
      <c r="H2196" s="284">
        <f>VLOOKUP(A2196,Specifikation!A:E,5,0)/12</f>
        <v>0</v>
      </c>
    </row>
    <row r="2197" spans="1:8">
      <c r="A2197" s="285">
        <v>7530</v>
      </c>
      <c r="B2197" s="165">
        <v>1</v>
      </c>
      <c r="C2197" s="165"/>
      <c r="D2197" s="165"/>
      <c r="E2197" s="165"/>
      <c r="F2197" s="165" t="s">
        <v>231</v>
      </c>
      <c r="G2197" s="165">
        <v>201812</v>
      </c>
      <c r="H2197" s="284">
        <f>VLOOKUP(A2197,Specifikation!A:E,5,0)/12</f>
        <v>0</v>
      </c>
    </row>
    <row r="2198" spans="1:8">
      <c r="A2198" s="285">
        <v>7560</v>
      </c>
      <c r="B2198" s="165">
        <v>1</v>
      </c>
      <c r="C2198" s="165"/>
      <c r="D2198" s="165"/>
      <c r="E2198" s="165"/>
      <c r="F2198" s="165" t="s">
        <v>231</v>
      </c>
      <c r="G2198" s="165">
        <v>201801</v>
      </c>
      <c r="H2198" s="284">
        <f>VLOOKUP(A2198,Specifikation!A:E,5,0)/12</f>
        <v>0</v>
      </c>
    </row>
    <row r="2199" spans="1:8">
      <c r="A2199" s="285">
        <v>7560</v>
      </c>
      <c r="B2199" s="165">
        <v>1</v>
      </c>
      <c r="C2199" s="165"/>
      <c r="D2199" s="165"/>
      <c r="E2199" s="165"/>
      <c r="F2199" s="165" t="s">
        <v>231</v>
      </c>
      <c r="G2199" s="165">
        <v>201802</v>
      </c>
      <c r="H2199" s="284">
        <f>VLOOKUP(A2199,Specifikation!A:E,5,0)/12</f>
        <v>0</v>
      </c>
    </row>
    <row r="2200" spans="1:8">
      <c r="A2200" s="285">
        <v>7560</v>
      </c>
      <c r="B2200" s="165">
        <v>1</v>
      </c>
      <c r="C2200" s="165"/>
      <c r="D2200" s="165"/>
      <c r="E2200" s="165"/>
      <c r="F2200" s="165" t="s">
        <v>231</v>
      </c>
      <c r="G2200" s="165">
        <v>201803</v>
      </c>
      <c r="H2200" s="284">
        <f>VLOOKUP(A2200,Specifikation!A:E,5,0)/12</f>
        <v>0</v>
      </c>
    </row>
    <row r="2201" spans="1:8">
      <c r="A2201" s="285">
        <v>7560</v>
      </c>
      <c r="B2201" s="165">
        <v>1</v>
      </c>
      <c r="C2201" s="165"/>
      <c r="D2201" s="165"/>
      <c r="E2201" s="165"/>
      <c r="F2201" s="165" t="s">
        <v>231</v>
      </c>
      <c r="G2201" s="165">
        <v>201804</v>
      </c>
      <c r="H2201" s="284">
        <f>VLOOKUP(A2201,Specifikation!A:E,5,0)/12</f>
        <v>0</v>
      </c>
    </row>
    <row r="2202" spans="1:8">
      <c r="A2202" s="285">
        <v>7560</v>
      </c>
      <c r="B2202" s="165">
        <v>1</v>
      </c>
      <c r="C2202" s="165"/>
      <c r="D2202" s="165"/>
      <c r="E2202" s="165"/>
      <c r="F2202" s="165" t="s">
        <v>231</v>
      </c>
      <c r="G2202" s="165">
        <v>201805</v>
      </c>
      <c r="H2202" s="284">
        <f>VLOOKUP(A2202,Specifikation!A:E,5,0)/12</f>
        <v>0</v>
      </c>
    </row>
    <row r="2203" spans="1:8">
      <c r="A2203" s="285">
        <v>7560</v>
      </c>
      <c r="B2203" s="165">
        <v>1</v>
      </c>
      <c r="C2203" s="165"/>
      <c r="D2203" s="165"/>
      <c r="E2203" s="165"/>
      <c r="F2203" s="165" t="s">
        <v>231</v>
      </c>
      <c r="G2203" s="165">
        <v>201806</v>
      </c>
      <c r="H2203" s="284">
        <f>VLOOKUP(A2203,Specifikation!A:E,5,0)/12</f>
        <v>0</v>
      </c>
    </row>
    <row r="2204" spans="1:8">
      <c r="A2204" s="285">
        <v>7560</v>
      </c>
      <c r="B2204" s="165">
        <v>1</v>
      </c>
      <c r="C2204" s="165"/>
      <c r="D2204" s="165"/>
      <c r="E2204" s="165"/>
      <c r="F2204" s="165" t="s">
        <v>231</v>
      </c>
      <c r="G2204" s="165">
        <v>201807</v>
      </c>
      <c r="H2204" s="284">
        <f>VLOOKUP(A2204,Specifikation!A:E,5,0)/12</f>
        <v>0</v>
      </c>
    </row>
    <row r="2205" spans="1:8">
      <c r="A2205" s="285">
        <v>7560</v>
      </c>
      <c r="B2205" s="165">
        <v>1</v>
      </c>
      <c r="C2205" s="165"/>
      <c r="D2205" s="165"/>
      <c r="E2205" s="165"/>
      <c r="F2205" s="165" t="s">
        <v>231</v>
      </c>
      <c r="G2205" s="165">
        <v>201808</v>
      </c>
      <c r="H2205" s="284">
        <f>VLOOKUP(A2205,Specifikation!A:E,5,0)/12</f>
        <v>0</v>
      </c>
    </row>
    <row r="2206" spans="1:8">
      <c r="A2206" s="285">
        <v>7560</v>
      </c>
      <c r="B2206" s="165">
        <v>1</v>
      </c>
      <c r="C2206" s="165"/>
      <c r="D2206" s="165"/>
      <c r="E2206" s="165"/>
      <c r="F2206" s="165" t="s">
        <v>231</v>
      </c>
      <c r="G2206" s="165">
        <v>201809</v>
      </c>
      <c r="H2206" s="284">
        <f>VLOOKUP(A2206,Specifikation!A:E,5,0)/12</f>
        <v>0</v>
      </c>
    </row>
    <row r="2207" spans="1:8">
      <c r="A2207" s="285">
        <v>7560</v>
      </c>
      <c r="B2207" s="165">
        <v>1</v>
      </c>
      <c r="C2207" s="165"/>
      <c r="D2207" s="165"/>
      <c r="E2207" s="165"/>
      <c r="F2207" s="165" t="s">
        <v>231</v>
      </c>
      <c r="G2207" s="165">
        <v>201810</v>
      </c>
      <c r="H2207" s="284">
        <f>VLOOKUP(A2207,Specifikation!A:E,5,0)/12</f>
        <v>0</v>
      </c>
    </row>
    <row r="2208" spans="1:8">
      <c r="A2208" s="285">
        <v>7560</v>
      </c>
      <c r="B2208" s="165">
        <v>1</v>
      </c>
      <c r="C2208" s="165"/>
      <c r="D2208" s="165"/>
      <c r="E2208" s="165"/>
      <c r="F2208" s="165" t="s">
        <v>231</v>
      </c>
      <c r="G2208" s="165">
        <v>201811</v>
      </c>
      <c r="H2208" s="284">
        <f>VLOOKUP(A2208,Specifikation!A:E,5,0)/12</f>
        <v>0</v>
      </c>
    </row>
    <row r="2209" spans="1:8">
      <c r="A2209" s="285">
        <v>7560</v>
      </c>
      <c r="B2209" s="165">
        <v>1</v>
      </c>
      <c r="C2209" s="165"/>
      <c r="D2209" s="165"/>
      <c r="E2209" s="165"/>
      <c r="F2209" s="165" t="s">
        <v>231</v>
      </c>
      <c r="G2209" s="165">
        <v>201812</v>
      </c>
      <c r="H2209" s="284">
        <f>VLOOKUP(A2209,Specifikation!A:E,5,0)/12</f>
        <v>0</v>
      </c>
    </row>
    <row r="2210" spans="1:8">
      <c r="A2210" s="285">
        <v>7570</v>
      </c>
      <c r="B2210" s="165">
        <v>1</v>
      </c>
      <c r="C2210" s="165"/>
      <c r="D2210" s="165"/>
      <c r="E2210" s="165"/>
      <c r="F2210" s="165" t="s">
        <v>231</v>
      </c>
      <c r="G2210" s="165">
        <v>201801</v>
      </c>
      <c r="H2210" s="284">
        <f>VLOOKUP(A2210,Specifikation!A:E,5,0)/12</f>
        <v>0</v>
      </c>
    </row>
    <row r="2211" spans="1:8">
      <c r="A2211" s="285">
        <v>7570</v>
      </c>
      <c r="B2211" s="165">
        <v>1</v>
      </c>
      <c r="C2211" s="165"/>
      <c r="D2211" s="165"/>
      <c r="E2211" s="165"/>
      <c r="F2211" s="165" t="s">
        <v>231</v>
      </c>
      <c r="G2211" s="165">
        <v>201802</v>
      </c>
      <c r="H2211" s="284">
        <f>VLOOKUP(A2211,Specifikation!A:E,5,0)/12</f>
        <v>0</v>
      </c>
    </row>
    <row r="2212" spans="1:8">
      <c r="A2212" s="285">
        <v>7570</v>
      </c>
      <c r="B2212" s="165">
        <v>1</v>
      </c>
      <c r="C2212" s="165"/>
      <c r="D2212" s="165"/>
      <c r="E2212" s="165"/>
      <c r="F2212" s="165" t="s">
        <v>231</v>
      </c>
      <c r="G2212" s="165">
        <v>201803</v>
      </c>
      <c r="H2212" s="284">
        <f>VLOOKUP(A2212,Specifikation!A:E,5,0)/12</f>
        <v>0</v>
      </c>
    </row>
    <row r="2213" spans="1:8">
      <c r="A2213" s="285">
        <v>7570</v>
      </c>
      <c r="B2213" s="165">
        <v>1</v>
      </c>
      <c r="C2213" s="165"/>
      <c r="D2213" s="165"/>
      <c r="E2213" s="165"/>
      <c r="F2213" s="165" t="s">
        <v>231</v>
      </c>
      <c r="G2213" s="165">
        <v>201804</v>
      </c>
      <c r="H2213" s="284">
        <f>VLOOKUP(A2213,Specifikation!A:E,5,0)/12</f>
        <v>0</v>
      </c>
    </row>
    <row r="2214" spans="1:8">
      <c r="A2214" s="285">
        <v>7570</v>
      </c>
      <c r="B2214" s="165">
        <v>1</v>
      </c>
      <c r="C2214" s="165"/>
      <c r="D2214" s="165"/>
      <c r="E2214" s="165"/>
      <c r="F2214" s="165" t="s">
        <v>231</v>
      </c>
      <c r="G2214" s="165">
        <v>201805</v>
      </c>
      <c r="H2214" s="284">
        <f>VLOOKUP(A2214,Specifikation!A:E,5,0)/12</f>
        <v>0</v>
      </c>
    </row>
    <row r="2215" spans="1:8">
      <c r="A2215" s="285">
        <v>7570</v>
      </c>
      <c r="B2215" s="165">
        <v>1</v>
      </c>
      <c r="C2215" s="165"/>
      <c r="D2215" s="165"/>
      <c r="E2215" s="165"/>
      <c r="F2215" s="165" t="s">
        <v>231</v>
      </c>
      <c r="G2215" s="165">
        <v>201806</v>
      </c>
      <c r="H2215" s="284">
        <f>VLOOKUP(A2215,Specifikation!A:E,5,0)/12</f>
        <v>0</v>
      </c>
    </row>
    <row r="2216" spans="1:8">
      <c r="A2216" s="285">
        <v>7570</v>
      </c>
      <c r="B2216" s="165">
        <v>1</v>
      </c>
      <c r="C2216" s="165"/>
      <c r="D2216" s="165"/>
      <c r="E2216" s="165"/>
      <c r="F2216" s="165" t="s">
        <v>231</v>
      </c>
      <c r="G2216" s="165">
        <v>201807</v>
      </c>
      <c r="H2216" s="284">
        <f>VLOOKUP(A2216,Specifikation!A:E,5,0)/12</f>
        <v>0</v>
      </c>
    </row>
    <row r="2217" spans="1:8">
      <c r="A2217" s="285">
        <v>7570</v>
      </c>
      <c r="B2217" s="165">
        <v>1</v>
      </c>
      <c r="C2217" s="165"/>
      <c r="D2217" s="165"/>
      <c r="E2217" s="165"/>
      <c r="F2217" s="165" t="s">
        <v>231</v>
      </c>
      <c r="G2217" s="165">
        <v>201808</v>
      </c>
      <c r="H2217" s="284">
        <f>VLOOKUP(A2217,Specifikation!A:E,5,0)/12</f>
        <v>0</v>
      </c>
    </row>
    <row r="2218" spans="1:8">
      <c r="A2218" s="285">
        <v>7570</v>
      </c>
      <c r="B2218" s="165">
        <v>1</v>
      </c>
      <c r="C2218" s="165"/>
      <c r="D2218" s="165"/>
      <c r="E2218" s="165"/>
      <c r="F2218" s="165" t="s">
        <v>231</v>
      </c>
      <c r="G2218" s="165">
        <v>201809</v>
      </c>
      <c r="H2218" s="284">
        <f>VLOOKUP(A2218,Specifikation!A:E,5,0)/12</f>
        <v>0</v>
      </c>
    </row>
    <row r="2219" spans="1:8">
      <c r="A2219" s="285">
        <v>7570</v>
      </c>
      <c r="B2219" s="165">
        <v>1</v>
      </c>
      <c r="C2219" s="165"/>
      <c r="D2219" s="165"/>
      <c r="E2219" s="165"/>
      <c r="F2219" s="165" t="s">
        <v>231</v>
      </c>
      <c r="G2219" s="165">
        <v>201810</v>
      </c>
      <c r="H2219" s="284">
        <f>VLOOKUP(A2219,Specifikation!A:E,5,0)/12</f>
        <v>0</v>
      </c>
    </row>
    <row r="2220" spans="1:8">
      <c r="A2220" s="285">
        <v>7570</v>
      </c>
      <c r="B2220" s="165">
        <v>1</v>
      </c>
      <c r="C2220" s="165"/>
      <c r="D2220" s="165"/>
      <c r="E2220" s="165"/>
      <c r="F2220" s="165" t="s">
        <v>231</v>
      </c>
      <c r="G2220" s="165">
        <v>201811</v>
      </c>
      <c r="H2220" s="284">
        <f>VLOOKUP(A2220,Specifikation!A:E,5,0)/12</f>
        <v>0</v>
      </c>
    </row>
    <row r="2221" spans="1:8">
      <c r="A2221" s="285">
        <v>7570</v>
      </c>
      <c r="B2221" s="165">
        <v>1</v>
      </c>
      <c r="C2221" s="165"/>
      <c r="D2221" s="165"/>
      <c r="E2221" s="165"/>
      <c r="F2221" s="165" t="s">
        <v>231</v>
      </c>
      <c r="G2221" s="165">
        <v>201812</v>
      </c>
      <c r="H2221" s="284">
        <f>VLOOKUP(A2221,Specifikation!A:E,5,0)/12</f>
        <v>0</v>
      </c>
    </row>
    <row r="2222" spans="1:8">
      <c r="A2222" s="285">
        <v>7590</v>
      </c>
      <c r="B2222" s="165">
        <v>1</v>
      </c>
      <c r="C2222" s="165"/>
      <c r="D2222" s="165"/>
      <c r="E2222" s="165"/>
      <c r="F2222" s="165" t="s">
        <v>231</v>
      </c>
      <c r="G2222" s="165">
        <v>201801</v>
      </c>
      <c r="H2222" s="284">
        <f>VLOOKUP(A2222,Specifikation!A:E,5,0)/12</f>
        <v>0</v>
      </c>
    </row>
    <row r="2223" spans="1:8">
      <c r="A2223" s="285">
        <v>7590</v>
      </c>
      <c r="B2223" s="165">
        <v>1</v>
      </c>
      <c r="C2223" s="165"/>
      <c r="D2223" s="165"/>
      <c r="E2223" s="165"/>
      <c r="F2223" s="165" t="s">
        <v>231</v>
      </c>
      <c r="G2223" s="165">
        <v>201802</v>
      </c>
      <c r="H2223" s="284">
        <f>VLOOKUP(A2223,Specifikation!A:E,5,0)/12</f>
        <v>0</v>
      </c>
    </row>
    <row r="2224" spans="1:8">
      <c r="A2224" s="285">
        <v>7590</v>
      </c>
      <c r="B2224" s="165">
        <v>1</v>
      </c>
      <c r="C2224" s="165"/>
      <c r="D2224" s="165"/>
      <c r="E2224" s="165"/>
      <c r="F2224" s="165" t="s">
        <v>231</v>
      </c>
      <c r="G2224" s="165">
        <v>201803</v>
      </c>
      <c r="H2224" s="284">
        <f>VLOOKUP(A2224,Specifikation!A:E,5,0)/12</f>
        <v>0</v>
      </c>
    </row>
    <row r="2225" spans="1:8">
      <c r="A2225" s="285">
        <v>7590</v>
      </c>
      <c r="B2225" s="165">
        <v>1</v>
      </c>
      <c r="C2225" s="165"/>
      <c r="D2225" s="165"/>
      <c r="E2225" s="165"/>
      <c r="F2225" s="165" t="s">
        <v>231</v>
      </c>
      <c r="G2225" s="165">
        <v>201804</v>
      </c>
      <c r="H2225" s="284">
        <f>VLOOKUP(A2225,Specifikation!A:E,5,0)/12</f>
        <v>0</v>
      </c>
    </row>
    <row r="2226" spans="1:8">
      <c r="A2226" s="285">
        <v>7590</v>
      </c>
      <c r="B2226" s="165">
        <v>1</v>
      </c>
      <c r="C2226" s="165"/>
      <c r="D2226" s="165"/>
      <c r="E2226" s="165"/>
      <c r="F2226" s="165" t="s">
        <v>231</v>
      </c>
      <c r="G2226" s="165">
        <v>201805</v>
      </c>
      <c r="H2226" s="284">
        <f>VLOOKUP(A2226,Specifikation!A:E,5,0)/12</f>
        <v>0</v>
      </c>
    </row>
    <row r="2227" spans="1:8">
      <c r="A2227" s="285">
        <v>7590</v>
      </c>
      <c r="B2227" s="165">
        <v>1</v>
      </c>
      <c r="C2227" s="165"/>
      <c r="D2227" s="165"/>
      <c r="E2227" s="165"/>
      <c r="F2227" s="165" t="s">
        <v>231</v>
      </c>
      <c r="G2227" s="165">
        <v>201806</v>
      </c>
      <c r="H2227" s="284">
        <f>VLOOKUP(A2227,Specifikation!A:E,5,0)/12</f>
        <v>0</v>
      </c>
    </row>
    <row r="2228" spans="1:8">
      <c r="A2228" s="285">
        <v>7590</v>
      </c>
      <c r="B2228" s="165">
        <v>1</v>
      </c>
      <c r="C2228" s="165"/>
      <c r="D2228" s="165"/>
      <c r="E2228" s="165"/>
      <c r="F2228" s="165" t="s">
        <v>231</v>
      </c>
      <c r="G2228" s="165">
        <v>201807</v>
      </c>
      <c r="H2228" s="284">
        <f>VLOOKUP(A2228,Specifikation!A:E,5,0)/12</f>
        <v>0</v>
      </c>
    </row>
    <row r="2229" spans="1:8">
      <c r="A2229" s="285">
        <v>7590</v>
      </c>
      <c r="B2229" s="165">
        <v>1</v>
      </c>
      <c r="C2229" s="165"/>
      <c r="D2229" s="165"/>
      <c r="E2229" s="165"/>
      <c r="F2229" s="165" t="s">
        <v>231</v>
      </c>
      <c r="G2229" s="165">
        <v>201808</v>
      </c>
      <c r="H2229" s="284">
        <f>VLOOKUP(A2229,Specifikation!A:E,5,0)/12</f>
        <v>0</v>
      </c>
    </row>
    <row r="2230" spans="1:8">
      <c r="A2230" s="285">
        <v>7590</v>
      </c>
      <c r="B2230" s="165">
        <v>1</v>
      </c>
      <c r="C2230" s="165"/>
      <c r="D2230" s="165"/>
      <c r="E2230" s="165"/>
      <c r="F2230" s="165" t="s">
        <v>231</v>
      </c>
      <c r="G2230" s="165">
        <v>201809</v>
      </c>
      <c r="H2230" s="284">
        <f>VLOOKUP(A2230,Specifikation!A:E,5,0)/12</f>
        <v>0</v>
      </c>
    </row>
    <row r="2231" spans="1:8">
      <c r="A2231" s="285">
        <v>7590</v>
      </c>
      <c r="B2231" s="165">
        <v>1</v>
      </c>
      <c r="C2231" s="165"/>
      <c r="D2231" s="165"/>
      <c r="E2231" s="165"/>
      <c r="F2231" s="165" t="s">
        <v>231</v>
      </c>
      <c r="G2231" s="165">
        <v>201810</v>
      </c>
      <c r="H2231" s="284">
        <f>VLOOKUP(A2231,Specifikation!A:E,5,0)/12</f>
        <v>0</v>
      </c>
    </row>
    <row r="2232" spans="1:8">
      <c r="A2232" s="285">
        <v>7590</v>
      </c>
      <c r="B2232" s="165">
        <v>1</v>
      </c>
      <c r="C2232" s="165"/>
      <c r="D2232" s="165"/>
      <c r="E2232" s="165"/>
      <c r="F2232" s="165" t="s">
        <v>231</v>
      </c>
      <c r="G2232" s="165">
        <v>201811</v>
      </c>
      <c r="H2232" s="284">
        <f>VLOOKUP(A2232,Specifikation!A:E,5,0)/12</f>
        <v>0</v>
      </c>
    </row>
    <row r="2233" spans="1:8">
      <c r="A2233" s="285">
        <v>7590</v>
      </c>
      <c r="B2233" s="165">
        <v>1</v>
      </c>
      <c r="C2233" s="165"/>
      <c r="D2233" s="165"/>
      <c r="E2233" s="165"/>
      <c r="F2233" s="165" t="s">
        <v>231</v>
      </c>
      <c r="G2233" s="165">
        <v>201812</v>
      </c>
      <c r="H2233" s="284">
        <f>VLOOKUP(A2233,Specifikation!A:E,5,0)/12</f>
        <v>0</v>
      </c>
    </row>
    <row r="2234" spans="1:8">
      <c r="A2234" s="285">
        <v>7610</v>
      </c>
      <c r="B2234" s="165">
        <v>1</v>
      </c>
      <c r="C2234" s="165"/>
      <c r="D2234" s="165"/>
      <c r="E2234" s="165"/>
      <c r="F2234" s="165" t="s">
        <v>231</v>
      </c>
      <c r="G2234" s="165">
        <v>201801</v>
      </c>
      <c r="H2234" s="284">
        <f>VLOOKUP(A2234,Specifikation!A:E,5,0)/12</f>
        <v>-1250</v>
      </c>
    </row>
    <row r="2235" spans="1:8">
      <c r="A2235" s="285">
        <v>7610</v>
      </c>
      <c r="B2235" s="165">
        <v>1</v>
      </c>
      <c r="C2235" s="165"/>
      <c r="D2235" s="165"/>
      <c r="E2235" s="165"/>
      <c r="F2235" s="165" t="s">
        <v>231</v>
      </c>
      <c r="G2235" s="165">
        <v>201802</v>
      </c>
      <c r="H2235" s="284">
        <f>VLOOKUP(A2235,Specifikation!A:E,5,0)/12</f>
        <v>-1250</v>
      </c>
    </row>
    <row r="2236" spans="1:8">
      <c r="A2236" s="285">
        <v>7610</v>
      </c>
      <c r="B2236" s="165">
        <v>1</v>
      </c>
      <c r="C2236" s="165"/>
      <c r="D2236" s="165"/>
      <c r="E2236" s="165"/>
      <c r="F2236" s="165" t="s">
        <v>231</v>
      </c>
      <c r="G2236" s="165">
        <v>201803</v>
      </c>
      <c r="H2236" s="284">
        <f>VLOOKUP(A2236,Specifikation!A:E,5,0)/12</f>
        <v>-1250</v>
      </c>
    </row>
    <row r="2237" spans="1:8">
      <c r="A2237" s="285">
        <v>7610</v>
      </c>
      <c r="B2237" s="165">
        <v>1</v>
      </c>
      <c r="C2237" s="165"/>
      <c r="D2237" s="165"/>
      <c r="E2237" s="165"/>
      <c r="F2237" s="165" t="s">
        <v>231</v>
      </c>
      <c r="G2237" s="165">
        <v>201804</v>
      </c>
      <c r="H2237" s="284">
        <f>VLOOKUP(A2237,Specifikation!A:E,5,0)/12</f>
        <v>-1250</v>
      </c>
    </row>
    <row r="2238" spans="1:8">
      <c r="A2238" s="285">
        <v>7610</v>
      </c>
      <c r="B2238" s="165">
        <v>1</v>
      </c>
      <c r="C2238" s="165"/>
      <c r="D2238" s="165"/>
      <c r="E2238" s="165"/>
      <c r="F2238" s="165" t="s">
        <v>231</v>
      </c>
      <c r="G2238" s="165">
        <v>201805</v>
      </c>
      <c r="H2238" s="284">
        <f>VLOOKUP(A2238,Specifikation!A:E,5,0)/12</f>
        <v>-1250</v>
      </c>
    </row>
    <row r="2239" spans="1:8">
      <c r="A2239" s="285">
        <v>7610</v>
      </c>
      <c r="B2239" s="165">
        <v>1</v>
      </c>
      <c r="C2239" s="165"/>
      <c r="D2239" s="165"/>
      <c r="E2239" s="165"/>
      <c r="F2239" s="165" t="s">
        <v>231</v>
      </c>
      <c r="G2239" s="165">
        <v>201806</v>
      </c>
      <c r="H2239" s="284">
        <f>VLOOKUP(A2239,Specifikation!A:E,5,0)/12</f>
        <v>-1250</v>
      </c>
    </row>
    <row r="2240" spans="1:8">
      <c r="A2240" s="285">
        <v>7610</v>
      </c>
      <c r="B2240" s="165">
        <v>1</v>
      </c>
      <c r="C2240" s="165"/>
      <c r="D2240" s="165"/>
      <c r="E2240" s="165"/>
      <c r="F2240" s="165" t="s">
        <v>231</v>
      </c>
      <c r="G2240" s="165">
        <v>201807</v>
      </c>
      <c r="H2240" s="284">
        <f>VLOOKUP(A2240,Specifikation!A:E,5,0)/12</f>
        <v>-1250</v>
      </c>
    </row>
    <row r="2241" spans="1:8">
      <c r="A2241" s="285">
        <v>7610</v>
      </c>
      <c r="B2241" s="165">
        <v>1</v>
      </c>
      <c r="C2241" s="165"/>
      <c r="D2241" s="165"/>
      <c r="E2241" s="165"/>
      <c r="F2241" s="165" t="s">
        <v>231</v>
      </c>
      <c r="G2241" s="165">
        <v>201808</v>
      </c>
      <c r="H2241" s="284">
        <f>VLOOKUP(A2241,Specifikation!A:E,5,0)/12</f>
        <v>-1250</v>
      </c>
    </row>
    <row r="2242" spans="1:8">
      <c r="A2242" s="285">
        <v>7610</v>
      </c>
      <c r="B2242" s="165">
        <v>1</v>
      </c>
      <c r="C2242" s="165"/>
      <c r="D2242" s="165"/>
      <c r="E2242" s="165"/>
      <c r="F2242" s="165" t="s">
        <v>231</v>
      </c>
      <c r="G2242" s="165">
        <v>201809</v>
      </c>
      <c r="H2242" s="284">
        <f>VLOOKUP(A2242,Specifikation!A:E,5,0)/12</f>
        <v>-1250</v>
      </c>
    </row>
    <row r="2243" spans="1:8">
      <c r="A2243" s="285">
        <v>7610</v>
      </c>
      <c r="B2243" s="165">
        <v>1</v>
      </c>
      <c r="C2243" s="165"/>
      <c r="D2243" s="165"/>
      <c r="E2243" s="165"/>
      <c r="F2243" s="165" t="s">
        <v>231</v>
      </c>
      <c r="G2243" s="165">
        <v>201810</v>
      </c>
      <c r="H2243" s="284">
        <f>VLOOKUP(A2243,Specifikation!A:E,5,0)/12</f>
        <v>-1250</v>
      </c>
    </row>
    <row r="2244" spans="1:8">
      <c r="A2244" s="285">
        <v>7610</v>
      </c>
      <c r="B2244" s="165">
        <v>1</v>
      </c>
      <c r="C2244" s="165"/>
      <c r="D2244" s="165"/>
      <c r="E2244" s="165"/>
      <c r="F2244" s="165" t="s">
        <v>231</v>
      </c>
      <c r="G2244" s="165">
        <v>201811</v>
      </c>
      <c r="H2244" s="284">
        <f>VLOOKUP(A2244,Specifikation!A:E,5,0)/12</f>
        <v>-1250</v>
      </c>
    </row>
    <row r="2245" spans="1:8">
      <c r="A2245" s="285">
        <v>7610</v>
      </c>
      <c r="B2245" s="165">
        <v>1</v>
      </c>
      <c r="C2245" s="165"/>
      <c r="D2245" s="165"/>
      <c r="E2245" s="165"/>
      <c r="F2245" s="165" t="s">
        <v>231</v>
      </c>
      <c r="G2245" s="165">
        <v>201812</v>
      </c>
      <c r="H2245" s="284">
        <f>VLOOKUP(A2245,Specifikation!A:E,5,0)/12</f>
        <v>-1250</v>
      </c>
    </row>
    <row r="2246" spans="1:8">
      <c r="A2246" s="285">
        <v>7631</v>
      </c>
      <c r="B2246" s="165">
        <v>1</v>
      </c>
      <c r="C2246" s="165"/>
      <c r="D2246" s="165"/>
      <c r="E2246" s="165"/>
      <c r="F2246" s="165" t="s">
        <v>231</v>
      </c>
      <c r="G2246" s="165">
        <v>201801</v>
      </c>
      <c r="H2246" s="284">
        <f>VLOOKUP(A2246,Specifikation!A:E,5,0)/12</f>
        <v>0</v>
      </c>
    </row>
    <row r="2247" spans="1:8">
      <c r="A2247" s="285">
        <v>7631</v>
      </c>
      <c r="B2247" s="165">
        <v>1</v>
      </c>
      <c r="C2247" s="165"/>
      <c r="D2247" s="165"/>
      <c r="E2247" s="165"/>
      <c r="F2247" s="165" t="s">
        <v>231</v>
      </c>
      <c r="G2247" s="165">
        <v>201802</v>
      </c>
      <c r="H2247" s="284">
        <f>VLOOKUP(A2247,Specifikation!A:E,5,0)/12</f>
        <v>0</v>
      </c>
    </row>
    <row r="2248" spans="1:8">
      <c r="A2248" s="285">
        <v>7631</v>
      </c>
      <c r="B2248" s="165">
        <v>1</v>
      </c>
      <c r="C2248" s="165"/>
      <c r="D2248" s="165"/>
      <c r="E2248" s="165"/>
      <c r="F2248" s="165" t="s">
        <v>231</v>
      </c>
      <c r="G2248" s="165">
        <v>201803</v>
      </c>
      <c r="H2248" s="284">
        <f>VLOOKUP(A2248,Specifikation!A:E,5,0)/12</f>
        <v>0</v>
      </c>
    </row>
    <row r="2249" spans="1:8">
      <c r="A2249" s="285">
        <v>7631</v>
      </c>
      <c r="B2249" s="165">
        <v>1</v>
      </c>
      <c r="C2249" s="165"/>
      <c r="D2249" s="165"/>
      <c r="E2249" s="165"/>
      <c r="F2249" s="165" t="s">
        <v>231</v>
      </c>
      <c r="G2249" s="165">
        <v>201804</v>
      </c>
      <c r="H2249" s="284">
        <f>VLOOKUP(A2249,Specifikation!A:E,5,0)/12</f>
        <v>0</v>
      </c>
    </row>
    <row r="2250" spans="1:8">
      <c r="A2250" s="285">
        <v>7631</v>
      </c>
      <c r="B2250" s="165">
        <v>1</v>
      </c>
      <c r="C2250" s="165"/>
      <c r="D2250" s="165"/>
      <c r="E2250" s="165"/>
      <c r="F2250" s="165" t="s">
        <v>231</v>
      </c>
      <c r="G2250" s="165">
        <v>201805</v>
      </c>
      <c r="H2250" s="284">
        <f>VLOOKUP(A2250,Specifikation!A:E,5,0)/12</f>
        <v>0</v>
      </c>
    </row>
    <row r="2251" spans="1:8">
      <c r="A2251" s="285">
        <v>7631</v>
      </c>
      <c r="B2251" s="165">
        <v>1</v>
      </c>
      <c r="C2251" s="165"/>
      <c r="D2251" s="165"/>
      <c r="E2251" s="165"/>
      <c r="F2251" s="165" t="s">
        <v>231</v>
      </c>
      <c r="G2251" s="165">
        <v>201806</v>
      </c>
      <c r="H2251" s="284">
        <f>VLOOKUP(A2251,Specifikation!A:E,5,0)/12</f>
        <v>0</v>
      </c>
    </row>
    <row r="2252" spans="1:8">
      <c r="A2252" s="285">
        <v>7631</v>
      </c>
      <c r="B2252" s="165">
        <v>1</v>
      </c>
      <c r="C2252" s="165"/>
      <c r="D2252" s="165"/>
      <c r="E2252" s="165"/>
      <c r="F2252" s="165" t="s">
        <v>231</v>
      </c>
      <c r="G2252" s="165">
        <v>201807</v>
      </c>
      <c r="H2252" s="284">
        <f>VLOOKUP(A2252,Specifikation!A:E,5,0)/12</f>
        <v>0</v>
      </c>
    </row>
    <row r="2253" spans="1:8">
      <c r="A2253" s="285">
        <v>7631</v>
      </c>
      <c r="B2253" s="165">
        <v>1</v>
      </c>
      <c r="C2253" s="165"/>
      <c r="D2253" s="165"/>
      <c r="E2253" s="165"/>
      <c r="F2253" s="165" t="s">
        <v>231</v>
      </c>
      <c r="G2253" s="165">
        <v>201808</v>
      </c>
      <c r="H2253" s="284">
        <f>VLOOKUP(A2253,Specifikation!A:E,5,0)/12</f>
        <v>0</v>
      </c>
    </row>
    <row r="2254" spans="1:8">
      <c r="A2254" s="285">
        <v>7631</v>
      </c>
      <c r="B2254" s="165">
        <v>1</v>
      </c>
      <c r="C2254" s="165"/>
      <c r="D2254" s="165"/>
      <c r="E2254" s="165"/>
      <c r="F2254" s="165" t="s">
        <v>231</v>
      </c>
      <c r="G2254" s="165">
        <v>201809</v>
      </c>
      <c r="H2254" s="284">
        <f>VLOOKUP(A2254,Specifikation!A:E,5,0)/12</f>
        <v>0</v>
      </c>
    </row>
    <row r="2255" spans="1:8">
      <c r="A2255" s="285">
        <v>7631</v>
      </c>
      <c r="B2255" s="165">
        <v>1</v>
      </c>
      <c r="C2255" s="165"/>
      <c r="D2255" s="165"/>
      <c r="E2255" s="165"/>
      <c r="F2255" s="165" t="s">
        <v>231</v>
      </c>
      <c r="G2255" s="165">
        <v>201810</v>
      </c>
      <c r="H2255" s="284">
        <f>VLOOKUP(A2255,Specifikation!A:E,5,0)/12</f>
        <v>0</v>
      </c>
    </row>
    <row r="2256" spans="1:8">
      <c r="A2256" s="285">
        <v>7631</v>
      </c>
      <c r="B2256" s="165">
        <v>1</v>
      </c>
      <c r="C2256" s="165"/>
      <c r="D2256" s="165"/>
      <c r="E2256" s="165"/>
      <c r="F2256" s="165" t="s">
        <v>231</v>
      </c>
      <c r="G2256" s="165">
        <v>201811</v>
      </c>
      <c r="H2256" s="284">
        <f>VLOOKUP(A2256,Specifikation!A:E,5,0)/12</f>
        <v>0</v>
      </c>
    </row>
    <row r="2257" spans="1:8">
      <c r="A2257" s="285">
        <v>7631</v>
      </c>
      <c r="B2257" s="165">
        <v>1</v>
      </c>
      <c r="C2257" s="165"/>
      <c r="D2257" s="165"/>
      <c r="E2257" s="165"/>
      <c r="F2257" s="165" t="s">
        <v>231</v>
      </c>
      <c r="G2257" s="165">
        <v>201812</v>
      </c>
      <c r="H2257" s="284">
        <f>VLOOKUP(A2257,Specifikation!A:E,5,0)/12</f>
        <v>0</v>
      </c>
    </row>
    <row r="2258" spans="1:8">
      <c r="A2258" s="285">
        <v>7650</v>
      </c>
      <c r="B2258" s="165">
        <v>1</v>
      </c>
      <c r="C2258" s="165"/>
      <c r="D2258" s="165"/>
      <c r="E2258" s="165"/>
      <c r="F2258" s="165" t="s">
        <v>231</v>
      </c>
      <c r="G2258" s="165">
        <v>201801</v>
      </c>
      <c r="H2258" s="284">
        <f>VLOOKUP(A2258,Specifikation!A:E,5,0)/12</f>
        <v>0</v>
      </c>
    </row>
    <row r="2259" spans="1:8">
      <c r="A2259" s="285">
        <v>7650</v>
      </c>
      <c r="B2259" s="165">
        <v>1</v>
      </c>
      <c r="C2259" s="165"/>
      <c r="D2259" s="165"/>
      <c r="E2259" s="165"/>
      <c r="F2259" s="165" t="s">
        <v>231</v>
      </c>
      <c r="G2259" s="165">
        <v>201802</v>
      </c>
      <c r="H2259" s="284">
        <f>VLOOKUP(A2259,Specifikation!A:E,5,0)/12</f>
        <v>0</v>
      </c>
    </row>
    <row r="2260" spans="1:8">
      <c r="A2260" s="285">
        <v>7650</v>
      </c>
      <c r="B2260" s="165">
        <v>1</v>
      </c>
      <c r="C2260" s="165"/>
      <c r="D2260" s="165"/>
      <c r="E2260" s="165"/>
      <c r="F2260" s="165" t="s">
        <v>231</v>
      </c>
      <c r="G2260" s="165">
        <v>201803</v>
      </c>
      <c r="H2260" s="284">
        <f>VLOOKUP(A2260,Specifikation!A:E,5,0)/12</f>
        <v>0</v>
      </c>
    </row>
    <row r="2261" spans="1:8">
      <c r="A2261" s="285">
        <v>7650</v>
      </c>
      <c r="B2261" s="165">
        <v>1</v>
      </c>
      <c r="C2261" s="165"/>
      <c r="D2261" s="165"/>
      <c r="E2261" s="165"/>
      <c r="F2261" s="165" t="s">
        <v>231</v>
      </c>
      <c r="G2261" s="165">
        <v>201804</v>
      </c>
      <c r="H2261" s="284">
        <f>VLOOKUP(A2261,Specifikation!A:E,5,0)/12</f>
        <v>0</v>
      </c>
    </row>
    <row r="2262" spans="1:8">
      <c r="A2262" s="285">
        <v>7650</v>
      </c>
      <c r="B2262" s="165">
        <v>1</v>
      </c>
      <c r="C2262" s="165"/>
      <c r="D2262" s="165"/>
      <c r="E2262" s="165"/>
      <c r="F2262" s="165" t="s">
        <v>231</v>
      </c>
      <c r="G2262" s="165">
        <v>201805</v>
      </c>
      <c r="H2262" s="284">
        <f>VLOOKUP(A2262,Specifikation!A:E,5,0)/12</f>
        <v>0</v>
      </c>
    </row>
    <row r="2263" spans="1:8">
      <c r="A2263" s="285">
        <v>7650</v>
      </c>
      <c r="B2263" s="165">
        <v>1</v>
      </c>
      <c r="C2263" s="165"/>
      <c r="D2263" s="165"/>
      <c r="E2263" s="165"/>
      <c r="F2263" s="165" t="s">
        <v>231</v>
      </c>
      <c r="G2263" s="165">
        <v>201806</v>
      </c>
      <c r="H2263" s="284">
        <f>VLOOKUP(A2263,Specifikation!A:E,5,0)/12</f>
        <v>0</v>
      </c>
    </row>
    <row r="2264" spans="1:8">
      <c r="A2264" s="285">
        <v>7650</v>
      </c>
      <c r="B2264" s="165">
        <v>1</v>
      </c>
      <c r="C2264" s="165"/>
      <c r="D2264" s="165"/>
      <c r="E2264" s="165"/>
      <c r="F2264" s="165" t="s">
        <v>231</v>
      </c>
      <c r="G2264" s="165">
        <v>201807</v>
      </c>
      <c r="H2264" s="284">
        <f>VLOOKUP(A2264,Specifikation!A:E,5,0)/12</f>
        <v>0</v>
      </c>
    </row>
    <row r="2265" spans="1:8">
      <c r="A2265" s="285">
        <v>7650</v>
      </c>
      <c r="B2265" s="165">
        <v>1</v>
      </c>
      <c r="C2265" s="165"/>
      <c r="D2265" s="165"/>
      <c r="E2265" s="165"/>
      <c r="F2265" s="165" t="s">
        <v>231</v>
      </c>
      <c r="G2265" s="165">
        <v>201808</v>
      </c>
      <c r="H2265" s="284">
        <f>VLOOKUP(A2265,Specifikation!A:E,5,0)/12</f>
        <v>0</v>
      </c>
    </row>
    <row r="2266" spans="1:8">
      <c r="A2266" s="285">
        <v>7650</v>
      </c>
      <c r="B2266" s="165">
        <v>1</v>
      </c>
      <c r="C2266" s="165"/>
      <c r="D2266" s="165"/>
      <c r="E2266" s="165"/>
      <c r="F2266" s="165" t="s">
        <v>231</v>
      </c>
      <c r="G2266" s="165">
        <v>201809</v>
      </c>
      <c r="H2266" s="284">
        <f>VLOOKUP(A2266,Specifikation!A:E,5,0)/12</f>
        <v>0</v>
      </c>
    </row>
    <row r="2267" spans="1:8">
      <c r="A2267" s="285">
        <v>7650</v>
      </c>
      <c r="B2267" s="165">
        <v>1</v>
      </c>
      <c r="C2267" s="165"/>
      <c r="D2267" s="165"/>
      <c r="E2267" s="165"/>
      <c r="F2267" s="165" t="s">
        <v>231</v>
      </c>
      <c r="G2267" s="165">
        <v>201810</v>
      </c>
      <c r="H2267" s="284">
        <f>VLOOKUP(A2267,Specifikation!A:E,5,0)/12</f>
        <v>0</v>
      </c>
    </row>
    <row r="2268" spans="1:8">
      <c r="A2268" s="285">
        <v>7650</v>
      </c>
      <c r="B2268" s="165">
        <v>1</v>
      </c>
      <c r="C2268" s="165"/>
      <c r="D2268" s="165"/>
      <c r="E2268" s="165"/>
      <c r="F2268" s="165" t="s">
        <v>231</v>
      </c>
      <c r="G2268" s="165">
        <v>201811</v>
      </c>
      <c r="H2268" s="284">
        <f>VLOOKUP(A2268,Specifikation!A:E,5,0)/12</f>
        <v>0</v>
      </c>
    </row>
    <row r="2269" spans="1:8">
      <c r="A2269" s="285">
        <v>7650</v>
      </c>
      <c r="B2269" s="165">
        <v>1</v>
      </c>
      <c r="C2269" s="165"/>
      <c r="D2269" s="165"/>
      <c r="E2269" s="165"/>
      <c r="F2269" s="165" t="s">
        <v>231</v>
      </c>
      <c r="G2269" s="165">
        <v>201812</v>
      </c>
      <c r="H2269" s="284">
        <f>VLOOKUP(A2269,Specifikation!A:E,5,0)/12</f>
        <v>0</v>
      </c>
    </row>
    <row r="2270" spans="1:8">
      <c r="A2270" s="285">
        <v>7668</v>
      </c>
      <c r="B2270" s="165">
        <v>1</v>
      </c>
      <c r="C2270" s="165"/>
      <c r="D2270" s="165"/>
      <c r="E2270" s="165"/>
      <c r="F2270" s="165" t="s">
        <v>231</v>
      </c>
      <c r="G2270" s="165">
        <v>201801</v>
      </c>
      <c r="H2270" s="284">
        <f>VLOOKUP(A2270,Specifikation!A:E,5,0)/12</f>
        <v>0</v>
      </c>
    </row>
    <row r="2271" spans="1:8">
      <c r="A2271" s="285">
        <v>7668</v>
      </c>
      <c r="B2271" s="165">
        <v>1</v>
      </c>
      <c r="C2271" s="165"/>
      <c r="D2271" s="165"/>
      <c r="E2271" s="165"/>
      <c r="F2271" s="165" t="s">
        <v>231</v>
      </c>
      <c r="G2271" s="165">
        <v>201802</v>
      </c>
      <c r="H2271" s="284">
        <f>VLOOKUP(A2271,Specifikation!A:E,5,0)/12</f>
        <v>0</v>
      </c>
    </row>
    <row r="2272" spans="1:8">
      <c r="A2272" s="285">
        <v>7668</v>
      </c>
      <c r="B2272" s="165">
        <v>1</v>
      </c>
      <c r="C2272" s="165"/>
      <c r="D2272" s="165"/>
      <c r="E2272" s="165"/>
      <c r="F2272" s="165" t="s">
        <v>231</v>
      </c>
      <c r="G2272" s="165">
        <v>201803</v>
      </c>
      <c r="H2272" s="284">
        <f>VLOOKUP(A2272,Specifikation!A:E,5,0)/12</f>
        <v>0</v>
      </c>
    </row>
    <row r="2273" spans="1:8">
      <c r="A2273" s="285">
        <v>7668</v>
      </c>
      <c r="B2273" s="165">
        <v>1</v>
      </c>
      <c r="C2273" s="165"/>
      <c r="D2273" s="165"/>
      <c r="E2273" s="165"/>
      <c r="F2273" s="165" t="s">
        <v>231</v>
      </c>
      <c r="G2273" s="165">
        <v>201804</v>
      </c>
      <c r="H2273" s="284">
        <f>VLOOKUP(A2273,Specifikation!A:E,5,0)/12</f>
        <v>0</v>
      </c>
    </row>
    <row r="2274" spans="1:8">
      <c r="A2274" s="285">
        <v>7668</v>
      </c>
      <c r="B2274" s="165">
        <v>1</v>
      </c>
      <c r="C2274" s="165"/>
      <c r="D2274" s="165"/>
      <c r="E2274" s="165"/>
      <c r="F2274" s="165" t="s">
        <v>231</v>
      </c>
      <c r="G2274" s="165">
        <v>201805</v>
      </c>
      <c r="H2274" s="284">
        <f>VLOOKUP(A2274,Specifikation!A:E,5,0)/12</f>
        <v>0</v>
      </c>
    </row>
    <row r="2275" spans="1:8">
      <c r="A2275" s="285">
        <v>7668</v>
      </c>
      <c r="B2275" s="165">
        <v>1</v>
      </c>
      <c r="C2275" s="165"/>
      <c r="D2275" s="165"/>
      <c r="E2275" s="165"/>
      <c r="F2275" s="165" t="s">
        <v>231</v>
      </c>
      <c r="G2275" s="165">
        <v>201806</v>
      </c>
      <c r="H2275" s="284">
        <f>VLOOKUP(A2275,Specifikation!A:E,5,0)/12</f>
        <v>0</v>
      </c>
    </row>
    <row r="2276" spans="1:8">
      <c r="A2276" s="285">
        <v>7668</v>
      </c>
      <c r="B2276" s="165">
        <v>1</v>
      </c>
      <c r="C2276" s="165"/>
      <c r="D2276" s="165"/>
      <c r="E2276" s="165"/>
      <c r="F2276" s="165" t="s">
        <v>231</v>
      </c>
      <c r="G2276" s="165">
        <v>201807</v>
      </c>
      <c r="H2276" s="284">
        <f>VLOOKUP(A2276,Specifikation!A:E,5,0)/12</f>
        <v>0</v>
      </c>
    </row>
    <row r="2277" spans="1:8">
      <c r="A2277" s="285">
        <v>7668</v>
      </c>
      <c r="B2277" s="165">
        <v>1</v>
      </c>
      <c r="C2277" s="165"/>
      <c r="D2277" s="165"/>
      <c r="E2277" s="165"/>
      <c r="F2277" s="165" t="s">
        <v>231</v>
      </c>
      <c r="G2277" s="165">
        <v>201808</v>
      </c>
      <c r="H2277" s="284">
        <f>VLOOKUP(A2277,Specifikation!A:E,5,0)/12</f>
        <v>0</v>
      </c>
    </row>
    <row r="2278" spans="1:8">
      <c r="A2278" s="285">
        <v>7668</v>
      </c>
      <c r="B2278" s="165">
        <v>1</v>
      </c>
      <c r="C2278" s="165"/>
      <c r="D2278" s="165"/>
      <c r="E2278" s="165"/>
      <c r="F2278" s="165" t="s">
        <v>231</v>
      </c>
      <c r="G2278" s="165">
        <v>201809</v>
      </c>
      <c r="H2278" s="284">
        <f>VLOOKUP(A2278,Specifikation!A:E,5,0)/12</f>
        <v>0</v>
      </c>
    </row>
    <row r="2279" spans="1:8">
      <c r="A2279" s="285">
        <v>7668</v>
      </c>
      <c r="B2279" s="165">
        <v>1</v>
      </c>
      <c r="C2279" s="165"/>
      <c r="D2279" s="165"/>
      <c r="E2279" s="165"/>
      <c r="F2279" s="165" t="s">
        <v>231</v>
      </c>
      <c r="G2279" s="165">
        <v>201810</v>
      </c>
      <c r="H2279" s="284">
        <f>VLOOKUP(A2279,Specifikation!A:E,5,0)/12</f>
        <v>0</v>
      </c>
    </row>
    <row r="2280" spans="1:8">
      <c r="A2280" s="285">
        <v>7668</v>
      </c>
      <c r="B2280" s="165">
        <v>1</v>
      </c>
      <c r="C2280" s="165"/>
      <c r="D2280" s="165"/>
      <c r="E2280" s="165"/>
      <c r="F2280" s="165" t="s">
        <v>231</v>
      </c>
      <c r="G2280" s="165">
        <v>201811</v>
      </c>
      <c r="H2280" s="284">
        <f>VLOOKUP(A2280,Specifikation!A:E,5,0)/12</f>
        <v>0</v>
      </c>
    </row>
    <row r="2281" spans="1:8">
      <c r="A2281" s="285">
        <v>7668</v>
      </c>
      <c r="B2281" s="165">
        <v>1</v>
      </c>
      <c r="C2281" s="165"/>
      <c r="D2281" s="165"/>
      <c r="E2281" s="165"/>
      <c r="F2281" s="165" t="s">
        <v>231</v>
      </c>
      <c r="G2281" s="165">
        <v>201812</v>
      </c>
      <c r="H2281" s="284">
        <f>VLOOKUP(A2281,Specifikation!A:E,5,0)/12</f>
        <v>0</v>
      </c>
    </row>
    <row r="2282" spans="1:8">
      <c r="A2282" s="285">
        <v>7698</v>
      </c>
      <c r="B2282" s="165">
        <v>1</v>
      </c>
      <c r="C2282" s="165"/>
      <c r="D2282" s="165"/>
      <c r="E2282" s="165"/>
      <c r="F2282" s="165" t="s">
        <v>231</v>
      </c>
      <c r="G2282" s="165">
        <v>201801</v>
      </c>
      <c r="H2282" s="284">
        <f>VLOOKUP(A2282,Specifikation!A:E,5,0)/12</f>
        <v>0</v>
      </c>
    </row>
    <row r="2283" spans="1:8">
      <c r="A2283" s="285">
        <v>7698</v>
      </c>
      <c r="B2283" s="165">
        <v>1</v>
      </c>
      <c r="C2283" s="165"/>
      <c r="D2283" s="165"/>
      <c r="E2283" s="165"/>
      <c r="F2283" s="165" t="s">
        <v>231</v>
      </c>
      <c r="G2283" s="165">
        <v>201802</v>
      </c>
      <c r="H2283" s="284">
        <f>VLOOKUP(A2283,Specifikation!A:E,5,0)/12</f>
        <v>0</v>
      </c>
    </row>
    <row r="2284" spans="1:8">
      <c r="A2284" s="285">
        <v>7698</v>
      </c>
      <c r="B2284" s="165">
        <v>1</v>
      </c>
      <c r="C2284" s="165"/>
      <c r="D2284" s="165"/>
      <c r="E2284" s="165"/>
      <c r="F2284" s="165" t="s">
        <v>231</v>
      </c>
      <c r="G2284" s="165">
        <v>201803</v>
      </c>
      <c r="H2284" s="284">
        <f>VLOOKUP(A2284,Specifikation!A:E,5,0)/12</f>
        <v>0</v>
      </c>
    </row>
    <row r="2285" spans="1:8">
      <c r="A2285" s="285">
        <v>7698</v>
      </c>
      <c r="B2285" s="165">
        <v>1</v>
      </c>
      <c r="C2285" s="165"/>
      <c r="D2285" s="165"/>
      <c r="E2285" s="165"/>
      <c r="F2285" s="165" t="s">
        <v>231</v>
      </c>
      <c r="G2285" s="165">
        <v>201804</v>
      </c>
      <c r="H2285" s="284">
        <f>VLOOKUP(A2285,Specifikation!A:E,5,0)/12</f>
        <v>0</v>
      </c>
    </row>
    <row r="2286" spans="1:8">
      <c r="A2286" s="285">
        <v>7698</v>
      </c>
      <c r="B2286" s="165">
        <v>1</v>
      </c>
      <c r="C2286" s="165"/>
      <c r="D2286" s="165"/>
      <c r="E2286" s="165"/>
      <c r="F2286" s="165" t="s">
        <v>231</v>
      </c>
      <c r="G2286" s="165">
        <v>201805</v>
      </c>
      <c r="H2286" s="284">
        <f>VLOOKUP(A2286,Specifikation!A:E,5,0)/12</f>
        <v>0</v>
      </c>
    </row>
    <row r="2287" spans="1:8">
      <c r="A2287" s="285">
        <v>7698</v>
      </c>
      <c r="B2287" s="165">
        <v>1</v>
      </c>
      <c r="C2287" s="165"/>
      <c r="D2287" s="165"/>
      <c r="E2287" s="165"/>
      <c r="F2287" s="165" t="s">
        <v>231</v>
      </c>
      <c r="G2287" s="165">
        <v>201806</v>
      </c>
      <c r="H2287" s="284">
        <f>VLOOKUP(A2287,Specifikation!A:E,5,0)/12</f>
        <v>0</v>
      </c>
    </row>
    <row r="2288" spans="1:8">
      <c r="A2288" s="285">
        <v>7698</v>
      </c>
      <c r="B2288" s="165">
        <v>1</v>
      </c>
      <c r="C2288" s="165"/>
      <c r="D2288" s="165"/>
      <c r="E2288" s="165"/>
      <c r="F2288" s="165" t="s">
        <v>231</v>
      </c>
      <c r="G2288" s="165">
        <v>201807</v>
      </c>
      <c r="H2288" s="284">
        <f>VLOOKUP(A2288,Specifikation!A:E,5,0)/12</f>
        <v>0</v>
      </c>
    </row>
    <row r="2289" spans="1:8">
      <c r="A2289" s="285">
        <v>7698</v>
      </c>
      <c r="B2289" s="165">
        <v>1</v>
      </c>
      <c r="C2289" s="165"/>
      <c r="D2289" s="165"/>
      <c r="E2289" s="165"/>
      <c r="F2289" s="165" t="s">
        <v>231</v>
      </c>
      <c r="G2289" s="165">
        <v>201808</v>
      </c>
      <c r="H2289" s="284">
        <f>VLOOKUP(A2289,Specifikation!A:E,5,0)/12</f>
        <v>0</v>
      </c>
    </row>
    <row r="2290" spans="1:8">
      <c r="A2290" s="285">
        <v>7698</v>
      </c>
      <c r="B2290" s="165">
        <v>1</v>
      </c>
      <c r="C2290" s="165"/>
      <c r="D2290" s="165"/>
      <c r="E2290" s="165"/>
      <c r="F2290" s="165" t="s">
        <v>231</v>
      </c>
      <c r="G2290" s="165">
        <v>201809</v>
      </c>
      <c r="H2290" s="284">
        <f>VLOOKUP(A2290,Specifikation!A:E,5,0)/12</f>
        <v>0</v>
      </c>
    </row>
    <row r="2291" spans="1:8">
      <c r="A2291" s="285">
        <v>7698</v>
      </c>
      <c r="B2291" s="165">
        <v>1</v>
      </c>
      <c r="C2291" s="165"/>
      <c r="D2291" s="165"/>
      <c r="E2291" s="165"/>
      <c r="F2291" s="165" t="s">
        <v>231</v>
      </c>
      <c r="G2291" s="165">
        <v>201810</v>
      </c>
      <c r="H2291" s="284">
        <f>VLOOKUP(A2291,Specifikation!A:E,5,0)/12</f>
        <v>0</v>
      </c>
    </row>
    <row r="2292" spans="1:8">
      <c r="A2292" s="285">
        <v>7698</v>
      </c>
      <c r="B2292" s="165">
        <v>1</v>
      </c>
      <c r="C2292" s="165"/>
      <c r="D2292" s="165"/>
      <c r="E2292" s="165"/>
      <c r="F2292" s="165" t="s">
        <v>231</v>
      </c>
      <c r="G2292" s="165">
        <v>201811</v>
      </c>
      <c r="H2292" s="284">
        <f>VLOOKUP(A2292,Specifikation!A:E,5,0)/12</f>
        <v>0</v>
      </c>
    </row>
    <row r="2293" spans="1:8">
      <c r="A2293" s="285">
        <v>7698</v>
      </c>
      <c r="B2293" s="165">
        <v>1</v>
      </c>
      <c r="C2293" s="165"/>
      <c r="D2293" s="165"/>
      <c r="E2293" s="165"/>
      <c r="F2293" s="165" t="s">
        <v>231</v>
      </c>
      <c r="G2293" s="165">
        <v>201812</v>
      </c>
      <c r="H2293" s="284">
        <f>VLOOKUP(A2293,Specifikation!A:E,5,0)/12</f>
        <v>0</v>
      </c>
    </row>
    <row r="2294" spans="1:8">
      <c r="A2294" s="285">
        <v>7720</v>
      </c>
      <c r="B2294" s="165">
        <v>1</v>
      </c>
      <c r="C2294" s="165"/>
      <c r="D2294" s="165"/>
      <c r="E2294" s="165"/>
      <c r="F2294" s="165" t="s">
        <v>231</v>
      </c>
      <c r="G2294" s="165">
        <v>201801</v>
      </c>
      <c r="H2294" s="284">
        <f>VLOOKUP(A2294,Specifikation!A:E,5,0)/12</f>
        <v>0</v>
      </c>
    </row>
    <row r="2295" spans="1:8">
      <c r="A2295" s="285">
        <v>7720</v>
      </c>
      <c r="B2295" s="165">
        <v>1</v>
      </c>
      <c r="C2295" s="165"/>
      <c r="D2295" s="165"/>
      <c r="E2295" s="165"/>
      <c r="F2295" s="165" t="s">
        <v>231</v>
      </c>
      <c r="G2295" s="165">
        <v>201802</v>
      </c>
      <c r="H2295" s="284">
        <f>VLOOKUP(A2295,Specifikation!A:E,5,0)/12</f>
        <v>0</v>
      </c>
    </row>
    <row r="2296" spans="1:8">
      <c r="A2296" s="285">
        <v>7720</v>
      </c>
      <c r="B2296" s="165">
        <v>1</v>
      </c>
      <c r="C2296" s="165"/>
      <c r="D2296" s="165"/>
      <c r="E2296" s="165"/>
      <c r="F2296" s="165" t="s">
        <v>231</v>
      </c>
      <c r="G2296" s="165">
        <v>201803</v>
      </c>
      <c r="H2296" s="284">
        <f>VLOOKUP(A2296,Specifikation!A:E,5,0)/12</f>
        <v>0</v>
      </c>
    </row>
    <row r="2297" spans="1:8">
      <c r="A2297" s="285">
        <v>7720</v>
      </c>
      <c r="B2297" s="165">
        <v>1</v>
      </c>
      <c r="C2297" s="165"/>
      <c r="D2297" s="165"/>
      <c r="E2297" s="165"/>
      <c r="F2297" s="165" t="s">
        <v>231</v>
      </c>
      <c r="G2297" s="165">
        <v>201804</v>
      </c>
      <c r="H2297" s="284">
        <f>VLOOKUP(A2297,Specifikation!A:E,5,0)/12</f>
        <v>0</v>
      </c>
    </row>
    <row r="2298" spans="1:8">
      <c r="A2298" s="285">
        <v>7720</v>
      </c>
      <c r="B2298" s="165">
        <v>1</v>
      </c>
      <c r="C2298" s="165"/>
      <c r="D2298" s="165"/>
      <c r="E2298" s="165"/>
      <c r="F2298" s="165" t="s">
        <v>231</v>
      </c>
      <c r="G2298" s="165">
        <v>201805</v>
      </c>
      <c r="H2298" s="284">
        <f>VLOOKUP(A2298,Specifikation!A:E,5,0)/12</f>
        <v>0</v>
      </c>
    </row>
    <row r="2299" spans="1:8">
      <c r="A2299" s="285">
        <v>7720</v>
      </c>
      <c r="B2299" s="165">
        <v>1</v>
      </c>
      <c r="C2299" s="165"/>
      <c r="D2299" s="165"/>
      <c r="E2299" s="165"/>
      <c r="F2299" s="165" t="s">
        <v>231</v>
      </c>
      <c r="G2299" s="165">
        <v>201806</v>
      </c>
      <c r="H2299" s="284">
        <f>VLOOKUP(A2299,Specifikation!A:E,5,0)/12</f>
        <v>0</v>
      </c>
    </row>
    <row r="2300" spans="1:8">
      <c r="A2300" s="285">
        <v>7720</v>
      </c>
      <c r="B2300" s="165">
        <v>1</v>
      </c>
      <c r="C2300" s="165"/>
      <c r="D2300" s="165"/>
      <c r="E2300" s="165"/>
      <c r="F2300" s="165" t="s">
        <v>231</v>
      </c>
      <c r="G2300" s="165">
        <v>201807</v>
      </c>
      <c r="H2300" s="284">
        <f>VLOOKUP(A2300,Specifikation!A:E,5,0)/12</f>
        <v>0</v>
      </c>
    </row>
    <row r="2301" spans="1:8">
      <c r="A2301" s="285">
        <v>7720</v>
      </c>
      <c r="B2301" s="165">
        <v>1</v>
      </c>
      <c r="C2301" s="165"/>
      <c r="D2301" s="165"/>
      <c r="E2301" s="165"/>
      <c r="F2301" s="165" t="s">
        <v>231</v>
      </c>
      <c r="G2301" s="165">
        <v>201808</v>
      </c>
      <c r="H2301" s="284">
        <f>VLOOKUP(A2301,Specifikation!A:E,5,0)/12</f>
        <v>0</v>
      </c>
    </row>
    <row r="2302" spans="1:8">
      <c r="A2302" s="285">
        <v>7720</v>
      </c>
      <c r="B2302" s="165">
        <v>1</v>
      </c>
      <c r="C2302" s="165"/>
      <c r="D2302" s="165"/>
      <c r="E2302" s="165"/>
      <c r="F2302" s="165" t="s">
        <v>231</v>
      </c>
      <c r="G2302" s="165">
        <v>201809</v>
      </c>
      <c r="H2302" s="284">
        <f>VLOOKUP(A2302,Specifikation!A:E,5,0)/12</f>
        <v>0</v>
      </c>
    </row>
    <row r="2303" spans="1:8">
      <c r="A2303" s="285">
        <v>7720</v>
      </c>
      <c r="B2303" s="165">
        <v>1</v>
      </c>
      <c r="C2303" s="165"/>
      <c r="D2303" s="165"/>
      <c r="E2303" s="165"/>
      <c r="F2303" s="165" t="s">
        <v>231</v>
      </c>
      <c r="G2303" s="165">
        <v>201810</v>
      </c>
      <c r="H2303" s="284">
        <f>VLOOKUP(A2303,Specifikation!A:E,5,0)/12</f>
        <v>0</v>
      </c>
    </row>
    <row r="2304" spans="1:8">
      <c r="A2304" s="285">
        <v>7720</v>
      </c>
      <c r="B2304" s="165">
        <v>1</v>
      </c>
      <c r="C2304" s="165"/>
      <c r="D2304" s="165"/>
      <c r="E2304" s="165"/>
      <c r="F2304" s="165" t="s">
        <v>231</v>
      </c>
      <c r="G2304" s="165">
        <v>201811</v>
      </c>
      <c r="H2304" s="284">
        <f>VLOOKUP(A2304,Specifikation!A:E,5,0)/12</f>
        <v>0</v>
      </c>
    </row>
    <row r="2305" spans="1:8">
      <c r="A2305" s="285">
        <v>7720</v>
      </c>
      <c r="B2305" s="165">
        <v>1</v>
      </c>
      <c r="C2305" s="165"/>
      <c r="D2305" s="165"/>
      <c r="E2305" s="165"/>
      <c r="F2305" s="165" t="s">
        <v>231</v>
      </c>
      <c r="G2305" s="165">
        <v>201812</v>
      </c>
      <c r="H2305" s="284">
        <f>VLOOKUP(A2305,Specifikation!A:E,5,0)/12</f>
        <v>0</v>
      </c>
    </row>
    <row r="2306" spans="1:8">
      <c r="A2306" s="285">
        <v>7820</v>
      </c>
      <c r="B2306" s="165">
        <v>1</v>
      </c>
      <c r="C2306" s="165"/>
      <c r="D2306" s="165"/>
      <c r="E2306" s="165"/>
      <c r="F2306" s="165" t="s">
        <v>231</v>
      </c>
      <c r="G2306" s="165">
        <v>201801</v>
      </c>
      <c r="H2306" s="284">
        <f>VLOOKUP(A2306,Specifikation!A:E,5,0)/12</f>
        <v>-137750</v>
      </c>
    </row>
    <row r="2307" spans="1:8">
      <c r="A2307" s="285">
        <v>7820</v>
      </c>
      <c r="B2307" s="165">
        <v>1</v>
      </c>
      <c r="C2307" s="165"/>
      <c r="D2307" s="165"/>
      <c r="E2307" s="165"/>
      <c r="F2307" s="165" t="s">
        <v>231</v>
      </c>
      <c r="G2307" s="165">
        <v>201802</v>
      </c>
      <c r="H2307" s="284">
        <f>VLOOKUP(A2307,Specifikation!A:E,5,0)/12</f>
        <v>-137750</v>
      </c>
    </row>
    <row r="2308" spans="1:8">
      <c r="A2308" s="285">
        <v>7820</v>
      </c>
      <c r="B2308" s="165">
        <v>1</v>
      </c>
      <c r="C2308" s="165"/>
      <c r="D2308" s="165"/>
      <c r="E2308" s="165"/>
      <c r="F2308" s="165" t="s">
        <v>231</v>
      </c>
      <c r="G2308" s="165">
        <v>201803</v>
      </c>
      <c r="H2308" s="284">
        <f>VLOOKUP(A2308,Specifikation!A:E,5,0)/12</f>
        <v>-137750</v>
      </c>
    </row>
    <row r="2309" spans="1:8">
      <c r="A2309" s="285">
        <v>7820</v>
      </c>
      <c r="B2309" s="165">
        <v>1</v>
      </c>
      <c r="C2309" s="165"/>
      <c r="D2309" s="165"/>
      <c r="E2309" s="165"/>
      <c r="F2309" s="165" t="s">
        <v>231</v>
      </c>
      <c r="G2309" s="165">
        <v>201804</v>
      </c>
      <c r="H2309" s="284">
        <f>VLOOKUP(A2309,Specifikation!A:E,5,0)/12</f>
        <v>-137750</v>
      </c>
    </row>
    <row r="2310" spans="1:8">
      <c r="A2310" s="285">
        <v>7820</v>
      </c>
      <c r="B2310" s="165">
        <v>1</v>
      </c>
      <c r="C2310" s="165"/>
      <c r="D2310" s="165"/>
      <c r="E2310" s="165"/>
      <c r="F2310" s="165" t="s">
        <v>231</v>
      </c>
      <c r="G2310" s="165">
        <v>201805</v>
      </c>
      <c r="H2310" s="284">
        <f>VLOOKUP(A2310,Specifikation!A:E,5,0)/12</f>
        <v>-137750</v>
      </c>
    </row>
    <row r="2311" spans="1:8">
      <c r="A2311" s="285">
        <v>7820</v>
      </c>
      <c r="B2311" s="165">
        <v>1</v>
      </c>
      <c r="C2311" s="165"/>
      <c r="D2311" s="165"/>
      <c r="E2311" s="165"/>
      <c r="F2311" s="165" t="s">
        <v>231</v>
      </c>
      <c r="G2311" s="165">
        <v>201806</v>
      </c>
      <c r="H2311" s="284">
        <f>VLOOKUP(A2311,Specifikation!A:E,5,0)/12</f>
        <v>-137750</v>
      </c>
    </row>
    <row r="2312" spans="1:8">
      <c r="A2312" s="285">
        <v>7820</v>
      </c>
      <c r="B2312" s="165">
        <v>1</v>
      </c>
      <c r="C2312" s="165"/>
      <c r="D2312" s="165"/>
      <c r="E2312" s="165"/>
      <c r="F2312" s="165" t="s">
        <v>231</v>
      </c>
      <c r="G2312" s="165">
        <v>201807</v>
      </c>
      <c r="H2312" s="284">
        <f>VLOOKUP(A2312,Specifikation!A:E,5,0)/12</f>
        <v>-137750</v>
      </c>
    </row>
    <row r="2313" spans="1:8">
      <c r="A2313" s="285">
        <v>7820</v>
      </c>
      <c r="B2313" s="165">
        <v>1</v>
      </c>
      <c r="C2313" s="165"/>
      <c r="D2313" s="165"/>
      <c r="E2313" s="165"/>
      <c r="F2313" s="165" t="s">
        <v>231</v>
      </c>
      <c r="G2313" s="165">
        <v>201808</v>
      </c>
      <c r="H2313" s="284">
        <f>VLOOKUP(A2313,Specifikation!A:E,5,0)/12</f>
        <v>-137750</v>
      </c>
    </row>
    <row r="2314" spans="1:8">
      <c r="A2314" s="285">
        <v>7820</v>
      </c>
      <c r="B2314" s="165">
        <v>1</v>
      </c>
      <c r="C2314" s="165"/>
      <c r="D2314" s="165"/>
      <c r="E2314" s="165"/>
      <c r="F2314" s="165" t="s">
        <v>231</v>
      </c>
      <c r="G2314" s="165">
        <v>201809</v>
      </c>
      <c r="H2314" s="284">
        <f>VLOOKUP(A2314,Specifikation!A:E,5,0)/12</f>
        <v>-137750</v>
      </c>
    </row>
    <row r="2315" spans="1:8">
      <c r="A2315" s="285">
        <v>7820</v>
      </c>
      <c r="B2315" s="165">
        <v>1</v>
      </c>
      <c r="C2315" s="165"/>
      <c r="D2315" s="165"/>
      <c r="E2315" s="165"/>
      <c r="F2315" s="165" t="s">
        <v>231</v>
      </c>
      <c r="G2315" s="165">
        <v>201810</v>
      </c>
      <c r="H2315" s="284">
        <f>VLOOKUP(A2315,Specifikation!A:E,5,0)/12</f>
        <v>-137750</v>
      </c>
    </row>
    <row r="2316" spans="1:8">
      <c r="A2316" s="285">
        <v>7820</v>
      </c>
      <c r="B2316" s="165">
        <v>1</v>
      </c>
      <c r="C2316" s="165"/>
      <c r="D2316" s="165"/>
      <c r="E2316" s="165"/>
      <c r="F2316" s="165" t="s">
        <v>231</v>
      </c>
      <c r="G2316" s="165">
        <v>201811</v>
      </c>
      <c r="H2316" s="284">
        <f>VLOOKUP(A2316,Specifikation!A:E,5,0)/12</f>
        <v>-137750</v>
      </c>
    </row>
    <row r="2317" spans="1:8">
      <c r="A2317" s="285">
        <v>7820</v>
      </c>
      <c r="B2317" s="165">
        <v>1</v>
      </c>
      <c r="C2317" s="165"/>
      <c r="D2317" s="165"/>
      <c r="E2317" s="165"/>
      <c r="F2317" s="165" t="s">
        <v>231</v>
      </c>
      <c r="G2317" s="165">
        <v>201812</v>
      </c>
      <c r="H2317" s="284">
        <f>VLOOKUP(A2317,Specifikation!A:E,5,0)/12</f>
        <v>-137750</v>
      </c>
    </row>
    <row r="2318" spans="1:8">
      <c r="A2318" s="285">
        <v>7824</v>
      </c>
      <c r="B2318" s="165">
        <v>1</v>
      </c>
      <c r="C2318" s="165"/>
      <c r="D2318" s="165"/>
      <c r="E2318" s="165"/>
      <c r="F2318" s="165" t="s">
        <v>231</v>
      </c>
      <c r="G2318" s="165">
        <v>201801</v>
      </c>
      <c r="H2318" s="284">
        <f>VLOOKUP(A2318,Specifikation!A:E,5,0)/12</f>
        <v>0</v>
      </c>
    </row>
    <row r="2319" spans="1:8">
      <c r="A2319" s="285">
        <v>7824</v>
      </c>
      <c r="B2319" s="165">
        <v>1</v>
      </c>
      <c r="C2319" s="165"/>
      <c r="D2319" s="165"/>
      <c r="E2319" s="165"/>
      <c r="F2319" s="165" t="s">
        <v>231</v>
      </c>
      <c r="G2319" s="165">
        <v>201802</v>
      </c>
      <c r="H2319" s="284">
        <f>VLOOKUP(A2319,Specifikation!A:E,5,0)/12</f>
        <v>0</v>
      </c>
    </row>
    <row r="2320" spans="1:8">
      <c r="A2320" s="285">
        <v>7824</v>
      </c>
      <c r="B2320" s="165">
        <v>1</v>
      </c>
      <c r="C2320" s="165"/>
      <c r="D2320" s="165"/>
      <c r="E2320" s="165"/>
      <c r="F2320" s="165" t="s">
        <v>231</v>
      </c>
      <c r="G2320" s="165">
        <v>201803</v>
      </c>
      <c r="H2320" s="284">
        <f>VLOOKUP(A2320,Specifikation!A:E,5,0)/12</f>
        <v>0</v>
      </c>
    </row>
    <row r="2321" spans="1:8">
      <c r="A2321" s="285">
        <v>7824</v>
      </c>
      <c r="B2321" s="165">
        <v>1</v>
      </c>
      <c r="C2321" s="165"/>
      <c r="D2321" s="165"/>
      <c r="E2321" s="165"/>
      <c r="F2321" s="165" t="s">
        <v>231</v>
      </c>
      <c r="G2321" s="165">
        <v>201804</v>
      </c>
      <c r="H2321" s="284">
        <f>VLOOKUP(A2321,Specifikation!A:E,5,0)/12</f>
        <v>0</v>
      </c>
    </row>
    <row r="2322" spans="1:8">
      <c r="A2322" s="285">
        <v>7824</v>
      </c>
      <c r="B2322" s="165">
        <v>1</v>
      </c>
      <c r="C2322" s="165"/>
      <c r="D2322" s="165"/>
      <c r="E2322" s="165"/>
      <c r="F2322" s="165" t="s">
        <v>231</v>
      </c>
      <c r="G2322" s="165">
        <v>201805</v>
      </c>
      <c r="H2322" s="284">
        <f>VLOOKUP(A2322,Specifikation!A:E,5,0)/12</f>
        <v>0</v>
      </c>
    </row>
    <row r="2323" spans="1:8">
      <c r="A2323" s="285">
        <v>7824</v>
      </c>
      <c r="B2323" s="165">
        <v>1</v>
      </c>
      <c r="C2323" s="165"/>
      <c r="D2323" s="165"/>
      <c r="E2323" s="165"/>
      <c r="F2323" s="165" t="s">
        <v>231</v>
      </c>
      <c r="G2323" s="165">
        <v>201806</v>
      </c>
      <c r="H2323" s="284">
        <f>VLOOKUP(A2323,Specifikation!A:E,5,0)/12</f>
        <v>0</v>
      </c>
    </row>
    <row r="2324" spans="1:8">
      <c r="A2324" s="285">
        <v>7824</v>
      </c>
      <c r="B2324" s="165">
        <v>1</v>
      </c>
      <c r="C2324" s="165"/>
      <c r="D2324" s="165"/>
      <c r="E2324" s="165"/>
      <c r="F2324" s="165" t="s">
        <v>231</v>
      </c>
      <c r="G2324" s="165">
        <v>201807</v>
      </c>
      <c r="H2324" s="284">
        <f>VLOOKUP(A2324,Specifikation!A:E,5,0)/12</f>
        <v>0</v>
      </c>
    </row>
    <row r="2325" spans="1:8">
      <c r="A2325" s="285">
        <v>7824</v>
      </c>
      <c r="B2325" s="165">
        <v>1</v>
      </c>
      <c r="C2325" s="165"/>
      <c r="D2325" s="165"/>
      <c r="E2325" s="165"/>
      <c r="F2325" s="165" t="s">
        <v>231</v>
      </c>
      <c r="G2325" s="165">
        <v>201808</v>
      </c>
      <c r="H2325" s="284">
        <f>VLOOKUP(A2325,Specifikation!A:E,5,0)/12</f>
        <v>0</v>
      </c>
    </row>
    <row r="2326" spans="1:8">
      <c r="A2326" s="285">
        <v>7824</v>
      </c>
      <c r="B2326" s="165">
        <v>1</v>
      </c>
      <c r="C2326" s="165"/>
      <c r="D2326" s="165"/>
      <c r="E2326" s="165"/>
      <c r="F2326" s="165" t="s">
        <v>231</v>
      </c>
      <c r="G2326" s="165">
        <v>201809</v>
      </c>
      <c r="H2326" s="284">
        <f>VLOOKUP(A2326,Specifikation!A:E,5,0)/12</f>
        <v>0</v>
      </c>
    </row>
    <row r="2327" spans="1:8">
      <c r="A2327" s="285">
        <v>7824</v>
      </c>
      <c r="B2327" s="165">
        <v>1</v>
      </c>
      <c r="C2327" s="165"/>
      <c r="D2327" s="165"/>
      <c r="E2327" s="165"/>
      <c r="F2327" s="165" t="s">
        <v>231</v>
      </c>
      <c r="G2327" s="165">
        <v>201810</v>
      </c>
      <c r="H2327" s="284">
        <f>VLOOKUP(A2327,Specifikation!A:E,5,0)/12</f>
        <v>0</v>
      </c>
    </row>
    <row r="2328" spans="1:8">
      <c r="A2328" s="285">
        <v>7824</v>
      </c>
      <c r="B2328" s="165">
        <v>1</v>
      </c>
      <c r="C2328" s="165"/>
      <c r="D2328" s="165"/>
      <c r="E2328" s="165"/>
      <c r="F2328" s="165" t="s">
        <v>231</v>
      </c>
      <c r="G2328" s="165">
        <v>201811</v>
      </c>
      <c r="H2328" s="284">
        <f>VLOOKUP(A2328,Specifikation!A:E,5,0)/12</f>
        <v>0</v>
      </c>
    </row>
    <row r="2329" spans="1:8">
      <c r="A2329" s="285">
        <v>7824</v>
      </c>
      <c r="B2329" s="165">
        <v>1</v>
      </c>
      <c r="C2329" s="165"/>
      <c r="D2329" s="165"/>
      <c r="E2329" s="165"/>
      <c r="F2329" s="165" t="s">
        <v>231</v>
      </c>
      <c r="G2329" s="165">
        <v>201812</v>
      </c>
      <c r="H2329" s="284">
        <f>VLOOKUP(A2329,Specifikation!A:E,5,0)/12</f>
        <v>0</v>
      </c>
    </row>
    <row r="2330" spans="1:8">
      <c r="A2330" s="285">
        <v>7829</v>
      </c>
      <c r="B2330" s="165">
        <v>1</v>
      </c>
      <c r="C2330" s="165"/>
      <c r="D2330" s="165"/>
      <c r="E2330" s="165"/>
      <c r="F2330" s="165" t="s">
        <v>231</v>
      </c>
      <c r="G2330" s="165">
        <v>201801</v>
      </c>
      <c r="H2330" s="284">
        <f>VLOOKUP(A2330,Specifikation!A:E,5,0)/12</f>
        <v>0</v>
      </c>
    </row>
    <row r="2331" spans="1:8">
      <c r="A2331" s="285">
        <v>7829</v>
      </c>
      <c r="B2331" s="165">
        <v>1</v>
      </c>
      <c r="C2331" s="165"/>
      <c r="D2331" s="165"/>
      <c r="E2331" s="165"/>
      <c r="F2331" s="165" t="s">
        <v>231</v>
      </c>
      <c r="G2331" s="165">
        <v>201802</v>
      </c>
      <c r="H2331" s="284">
        <f>VLOOKUP(A2331,Specifikation!A:E,5,0)/12</f>
        <v>0</v>
      </c>
    </row>
    <row r="2332" spans="1:8">
      <c r="A2332" s="285">
        <v>7829</v>
      </c>
      <c r="B2332" s="165">
        <v>1</v>
      </c>
      <c r="C2332" s="165"/>
      <c r="D2332" s="165"/>
      <c r="E2332" s="165"/>
      <c r="F2332" s="165" t="s">
        <v>231</v>
      </c>
      <c r="G2332" s="165">
        <v>201803</v>
      </c>
      <c r="H2332" s="284">
        <f>VLOOKUP(A2332,Specifikation!A:E,5,0)/12</f>
        <v>0</v>
      </c>
    </row>
    <row r="2333" spans="1:8">
      <c r="A2333" s="285">
        <v>7829</v>
      </c>
      <c r="B2333" s="165">
        <v>1</v>
      </c>
      <c r="C2333" s="165"/>
      <c r="D2333" s="165"/>
      <c r="E2333" s="165"/>
      <c r="F2333" s="165" t="s">
        <v>231</v>
      </c>
      <c r="G2333" s="165">
        <v>201804</v>
      </c>
      <c r="H2333" s="284">
        <f>VLOOKUP(A2333,Specifikation!A:E,5,0)/12</f>
        <v>0</v>
      </c>
    </row>
    <row r="2334" spans="1:8">
      <c r="A2334" s="285">
        <v>7829</v>
      </c>
      <c r="B2334" s="165">
        <v>1</v>
      </c>
      <c r="C2334" s="165"/>
      <c r="D2334" s="165"/>
      <c r="E2334" s="165"/>
      <c r="F2334" s="165" t="s">
        <v>231</v>
      </c>
      <c r="G2334" s="165">
        <v>201805</v>
      </c>
      <c r="H2334" s="284">
        <f>VLOOKUP(A2334,Specifikation!A:E,5,0)/12</f>
        <v>0</v>
      </c>
    </row>
    <row r="2335" spans="1:8">
      <c r="A2335" s="285">
        <v>7829</v>
      </c>
      <c r="B2335" s="165">
        <v>1</v>
      </c>
      <c r="C2335" s="165"/>
      <c r="D2335" s="165"/>
      <c r="E2335" s="165"/>
      <c r="F2335" s="165" t="s">
        <v>231</v>
      </c>
      <c r="G2335" s="165">
        <v>201806</v>
      </c>
      <c r="H2335" s="284">
        <f>VLOOKUP(A2335,Specifikation!A:E,5,0)/12</f>
        <v>0</v>
      </c>
    </row>
    <row r="2336" spans="1:8">
      <c r="A2336" s="285">
        <v>7829</v>
      </c>
      <c r="B2336" s="165">
        <v>1</v>
      </c>
      <c r="C2336" s="165"/>
      <c r="D2336" s="165"/>
      <c r="E2336" s="165"/>
      <c r="F2336" s="165" t="s">
        <v>231</v>
      </c>
      <c r="G2336" s="165">
        <v>201807</v>
      </c>
      <c r="H2336" s="284">
        <f>VLOOKUP(A2336,Specifikation!A:E,5,0)/12</f>
        <v>0</v>
      </c>
    </row>
    <row r="2337" spans="1:8">
      <c r="A2337" s="285">
        <v>7829</v>
      </c>
      <c r="B2337" s="165">
        <v>1</v>
      </c>
      <c r="C2337" s="165"/>
      <c r="D2337" s="165"/>
      <c r="E2337" s="165"/>
      <c r="F2337" s="165" t="s">
        <v>231</v>
      </c>
      <c r="G2337" s="165">
        <v>201808</v>
      </c>
      <c r="H2337" s="284">
        <f>VLOOKUP(A2337,Specifikation!A:E,5,0)/12</f>
        <v>0</v>
      </c>
    </row>
    <row r="2338" spans="1:8">
      <c r="A2338" s="285">
        <v>7829</v>
      </c>
      <c r="B2338" s="165">
        <v>1</v>
      </c>
      <c r="C2338" s="165"/>
      <c r="D2338" s="165"/>
      <c r="E2338" s="165"/>
      <c r="F2338" s="165" t="s">
        <v>231</v>
      </c>
      <c r="G2338" s="165">
        <v>201809</v>
      </c>
      <c r="H2338" s="284">
        <f>VLOOKUP(A2338,Specifikation!A:E,5,0)/12</f>
        <v>0</v>
      </c>
    </row>
    <row r="2339" spans="1:8">
      <c r="A2339" s="285">
        <v>7829</v>
      </c>
      <c r="B2339" s="165">
        <v>1</v>
      </c>
      <c r="C2339" s="165"/>
      <c r="D2339" s="165"/>
      <c r="E2339" s="165"/>
      <c r="F2339" s="165" t="s">
        <v>231</v>
      </c>
      <c r="G2339" s="165">
        <v>201810</v>
      </c>
      <c r="H2339" s="284">
        <f>VLOOKUP(A2339,Specifikation!A:E,5,0)/12</f>
        <v>0</v>
      </c>
    </row>
    <row r="2340" spans="1:8">
      <c r="A2340" s="285">
        <v>7829</v>
      </c>
      <c r="B2340" s="165">
        <v>1</v>
      </c>
      <c r="C2340" s="165"/>
      <c r="D2340" s="165"/>
      <c r="E2340" s="165"/>
      <c r="F2340" s="165" t="s">
        <v>231</v>
      </c>
      <c r="G2340" s="165">
        <v>201811</v>
      </c>
      <c r="H2340" s="284">
        <f>VLOOKUP(A2340,Specifikation!A:E,5,0)/12</f>
        <v>0</v>
      </c>
    </row>
    <row r="2341" spans="1:8">
      <c r="A2341" s="285">
        <v>7829</v>
      </c>
      <c r="B2341" s="165">
        <v>1</v>
      </c>
      <c r="C2341" s="165"/>
      <c r="D2341" s="165"/>
      <c r="E2341" s="165"/>
      <c r="F2341" s="165" t="s">
        <v>231</v>
      </c>
      <c r="G2341" s="165">
        <v>201812</v>
      </c>
      <c r="H2341" s="284">
        <f>VLOOKUP(A2341,Specifikation!A:E,5,0)/12</f>
        <v>0</v>
      </c>
    </row>
    <row r="2342" spans="1:8">
      <c r="A2342" s="285">
        <v>7830</v>
      </c>
      <c r="B2342" s="165">
        <v>1</v>
      </c>
      <c r="C2342" s="165"/>
      <c r="D2342" s="165"/>
      <c r="E2342" s="165"/>
      <c r="F2342" s="165" t="s">
        <v>231</v>
      </c>
      <c r="G2342" s="165">
        <v>201801</v>
      </c>
      <c r="H2342" s="284">
        <f>VLOOKUP(A2342,Specifikation!A:E,5,0)/12</f>
        <v>0</v>
      </c>
    </row>
    <row r="2343" spans="1:8">
      <c r="A2343" s="285">
        <v>7830</v>
      </c>
      <c r="B2343" s="165">
        <v>1</v>
      </c>
      <c r="C2343" s="165"/>
      <c r="D2343" s="165"/>
      <c r="E2343" s="165"/>
      <c r="F2343" s="165" t="s">
        <v>231</v>
      </c>
      <c r="G2343" s="165">
        <v>201802</v>
      </c>
      <c r="H2343" s="284">
        <f>VLOOKUP(A2343,Specifikation!A:E,5,0)/12</f>
        <v>0</v>
      </c>
    </row>
    <row r="2344" spans="1:8">
      <c r="A2344" s="285">
        <v>7830</v>
      </c>
      <c r="B2344" s="165">
        <v>1</v>
      </c>
      <c r="C2344" s="165"/>
      <c r="D2344" s="165"/>
      <c r="E2344" s="165"/>
      <c r="F2344" s="165" t="s">
        <v>231</v>
      </c>
      <c r="G2344" s="165">
        <v>201803</v>
      </c>
      <c r="H2344" s="284">
        <f>VLOOKUP(A2344,Specifikation!A:E,5,0)/12</f>
        <v>0</v>
      </c>
    </row>
    <row r="2345" spans="1:8">
      <c r="A2345" s="285">
        <v>7830</v>
      </c>
      <c r="B2345" s="165">
        <v>1</v>
      </c>
      <c r="C2345" s="165"/>
      <c r="D2345" s="165"/>
      <c r="E2345" s="165"/>
      <c r="F2345" s="165" t="s">
        <v>231</v>
      </c>
      <c r="G2345" s="165">
        <v>201804</v>
      </c>
      <c r="H2345" s="284">
        <f>VLOOKUP(A2345,Specifikation!A:E,5,0)/12</f>
        <v>0</v>
      </c>
    </row>
    <row r="2346" spans="1:8">
      <c r="A2346" s="285">
        <v>7830</v>
      </c>
      <c r="B2346" s="165">
        <v>1</v>
      </c>
      <c r="C2346" s="165"/>
      <c r="D2346" s="165"/>
      <c r="E2346" s="165"/>
      <c r="F2346" s="165" t="s">
        <v>231</v>
      </c>
      <c r="G2346" s="165">
        <v>201805</v>
      </c>
      <c r="H2346" s="284">
        <f>VLOOKUP(A2346,Specifikation!A:E,5,0)/12</f>
        <v>0</v>
      </c>
    </row>
    <row r="2347" spans="1:8">
      <c r="A2347" s="285">
        <v>7830</v>
      </c>
      <c r="B2347" s="165">
        <v>1</v>
      </c>
      <c r="C2347" s="165"/>
      <c r="D2347" s="165"/>
      <c r="E2347" s="165"/>
      <c r="F2347" s="165" t="s">
        <v>231</v>
      </c>
      <c r="G2347" s="165">
        <v>201806</v>
      </c>
      <c r="H2347" s="284">
        <f>VLOOKUP(A2347,Specifikation!A:E,5,0)/12</f>
        <v>0</v>
      </c>
    </row>
    <row r="2348" spans="1:8">
      <c r="A2348" s="285">
        <v>7830</v>
      </c>
      <c r="B2348" s="165">
        <v>1</v>
      </c>
      <c r="C2348" s="165"/>
      <c r="D2348" s="165"/>
      <c r="E2348" s="165"/>
      <c r="F2348" s="165" t="s">
        <v>231</v>
      </c>
      <c r="G2348" s="165">
        <v>201807</v>
      </c>
      <c r="H2348" s="284">
        <f>VLOOKUP(A2348,Specifikation!A:E,5,0)/12</f>
        <v>0</v>
      </c>
    </row>
    <row r="2349" spans="1:8">
      <c r="A2349" s="285">
        <v>7830</v>
      </c>
      <c r="B2349" s="165">
        <v>1</v>
      </c>
      <c r="C2349" s="165"/>
      <c r="D2349" s="165"/>
      <c r="E2349" s="165"/>
      <c r="F2349" s="165" t="s">
        <v>231</v>
      </c>
      <c r="G2349" s="165">
        <v>201808</v>
      </c>
      <c r="H2349" s="284">
        <f>VLOOKUP(A2349,Specifikation!A:E,5,0)/12</f>
        <v>0</v>
      </c>
    </row>
    <row r="2350" spans="1:8">
      <c r="A2350" s="285">
        <v>7830</v>
      </c>
      <c r="B2350" s="165">
        <v>1</v>
      </c>
      <c r="C2350" s="165"/>
      <c r="D2350" s="165"/>
      <c r="E2350" s="165"/>
      <c r="F2350" s="165" t="s">
        <v>231</v>
      </c>
      <c r="G2350" s="165">
        <v>201809</v>
      </c>
      <c r="H2350" s="284">
        <f>VLOOKUP(A2350,Specifikation!A:E,5,0)/12</f>
        <v>0</v>
      </c>
    </row>
    <row r="2351" spans="1:8">
      <c r="A2351" s="285">
        <v>7830</v>
      </c>
      <c r="B2351" s="165">
        <v>1</v>
      </c>
      <c r="C2351" s="165"/>
      <c r="D2351" s="165"/>
      <c r="E2351" s="165"/>
      <c r="F2351" s="165" t="s">
        <v>231</v>
      </c>
      <c r="G2351" s="165">
        <v>201810</v>
      </c>
      <c r="H2351" s="284">
        <f>VLOOKUP(A2351,Specifikation!A:E,5,0)/12</f>
        <v>0</v>
      </c>
    </row>
    <row r="2352" spans="1:8">
      <c r="A2352" s="285">
        <v>7830</v>
      </c>
      <c r="B2352" s="165">
        <v>1</v>
      </c>
      <c r="C2352" s="165"/>
      <c r="D2352" s="165"/>
      <c r="E2352" s="165"/>
      <c r="F2352" s="165" t="s">
        <v>231</v>
      </c>
      <c r="G2352" s="165">
        <v>201811</v>
      </c>
      <c r="H2352" s="284">
        <f>VLOOKUP(A2352,Specifikation!A:E,5,0)/12</f>
        <v>0</v>
      </c>
    </row>
    <row r="2353" spans="1:8">
      <c r="A2353" s="285">
        <v>7830</v>
      </c>
      <c r="B2353" s="165">
        <v>1</v>
      </c>
      <c r="C2353" s="165"/>
      <c r="D2353" s="165"/>
      <c r="E2353" s="165"/>
      <c r="F2353" s="165" t="s">
        <v>231</v>
      </c>
      <c r="G2353" s="165">
        <v>201812</v>
      </c>
      <c r="H2353" s="284">
        <f>VLOOKUP(A2353,Specifikation!A:E,5,0)/12</f>
        <v>0</v>
      </c>
    </row>
    <row r="2354" spans="1:8">
      <c r="A2354" s="285">
        <v>7920</v>
      </c>
      <c r="B2354" s="165">
        <v>1</v>
      </c>
      <c r="C2354" s="165"/>
      <c r="D2354" s="165"/>
      <c r="E2354" s="165"/>
      <c r="F2354" s="165" t="s">
        <v>231</v>
      </c>
      <c r="G2354" s="165">
        <v>201801</v>
      </c>
      <c r="H2354" s="284">
        <f>VLOOKUP(A2354,Specifikation!A:E,5,0)/12</f>
        <v>0</v>
      </c>
    </row>
    <row r="2355" spans="1:8">
      <c r="A2355" s="285">
        <v>7920</v>
      </c>
      <c r="B2355" s="165">
        <v>1</v>
      </c>
      <c r="C2355" s="165"/>
      <c r="D2355" s="165"/>
      <c r="E2355" s="165"/>
      <c r="F2355" s="165" t="s">
        <v>231</v>
      </c>
      <c r="G2355" s="165">
        <v>201802</v>
      </c>
      <c r="H2355" s="284">
        <f>VLOOKUP(A2355,Specifikation!A:E,5,0)/12</f>
        <v>0</v>
      </c>
    </row>
    <row r="2356" spans="1:8">
      <c r="A2356" s="285">
        <v>7920</v>
      </c>
      <c r="B2356" s="165">
        <v>1</v>
      </c>
      <c r="C2356" s="165"/>
      <c r="D2356" s="165"/>
      <c r="E2356" s="165"/>
      <c r="F2356" s="165" t="s">
        <v>231</v>
      </c>
      <c r="G2356" s="165">
        <v>201803</v>
      </c>
      <c r="H2356" s="284">
        <f>VLOOKUP(A2356,Specifikation!A:E,5,0)/12</f>
        <v>0</v>
      </c>
    </row>
    <row r="2357" spans="1:8">
      <c r="A2357" s="285">
        <v>7920</v>
      </c>
      <c r="B2357" s="165">
        <v>1</v>
      </c>
      <c r="C2357" s="165"/>
      <c r="D2357" s="165"/>
      <c r="E2357" s="165"/>
      <c r="F2357" s="165" t="s">
        <v>231</v>
      </c>
      <c r="G2357" s="165">
        <v>201804</v>
      </c>
      <c r="H2357" s="284">
        <f>VLOOKUP(A2357,Specifikation!A:E,5,0)/12</f>
        <v>0</v>
      </c>
    </row>
    <row r="2358" spans="1:8">
      <c r="A2358" s="285">
        <v>7920</v>
      </c>
      <c r="B2358" s="165">
        <v>1</v>
      </c>
      <c r="C2358" s="165"/>
      <c r="D2358" s="165"/>
      <c r="E2358" s="165"/>
      <c r="F2358" s="165" t="s">
        <v>231</v>
      </c>
      <c r="G2358" s="165">
        <v>201805</v>
      </c>
      <c r="H2358" s="284">
        <f>VLOOKUP(A2358,Specifikation!A:E,5,0)/12</f>
        <v>0</v>
      </c>
    </row>
    <row r="2359" spans="1:8">
      <c r="A2359" s="285">
        <v>7920</v>
      </c>
      <c r="B2359" s="165">
        <v>1</v>
      </c>
      <c r="C2359" s="165"/>
      <c r="D2359" s="165"/>
      <c r="E2359" s="165"/>
      <c r="F2359" s="165" t="s">
        <v>231</v>
      </c>
      <c r="G2359" s="165">
        <v>201806</v>
      </c>
      <c r="H2359" s="284">
        <f>VLOOKUP(A2359,Specifikation!A:E,5,0)/12</f>
        <v>0</v>
      </c>
    </row>
    <row r="2360" spans="1:8">
      <c r="A2360" s="285">
        <v>7920</v>
      </c>
      <c r="B2360" s="165">
        <v>1</v>
      </c>
      <c r="C2360" s="165"/>
      <c r="D2360" s="165"/>
      <c r="E2360" s="165"/>
      <c r="F2360" s="165" t="s">
        <v>231</v>
      </c>
      <c r="G2360" s="165">
        <v>201807</v>
      </c>
      <c r="H2360" s="284">
        <f>VLOOKUP(A2360,Specifikation!A:E,5,0)/12</f>
        <v>0</v>
      </c>
    </row>
    <row r="2361" spans="1:8">
      <c r="A2361" s="285">
        <v>7920</v>
      </c>
      <c r="B2361" s="165">
        <v>1</v>
      </c>
      <c r="C2361" s="165"/>
      <c r="D2361" s="165"/>
      <c r="E2361" s="165"/>
      <c r="F2361" s="165" t="s">
        <v>231</v>
      </c>
      <c r="G2361" s="165">
        <v>201808</v>
      </c>
      <c r="H2361" s="284">
        <f>VLOOKUP(A2361,Specifikation!A:E,5,0)/12</f>
        <v>0</v>
      </c>
    </row>
    <row r="2362" spans="1:8">
      <c r="A2362" s="285">
        <v>7920</v>
      </c>
      <c r="B2362" s="165">
        <v>1</v>
      </c>
      <c r="C2362" s="165"/>
      <c r="D2362" s="165"/>
      <c r="E2362" s="165"/>
      <c r="F2362" s="165" t="s">
        <v>231</v>
      </c>
      <c r="G2362" s="165">
        <v>201809</v>
      </c>
      <c r="H2362" s="284">
        <f>VLOOKUP(A2362,Specifikation!A:E,5,0)/12</f>
        <v>0</v>
      </c>
    </row>
    <row r="2363" spans="1:8">
      <c r="A2363" s="285">
        <v>7920</v>
      </c>
      <c r="B2363" s="165">
        <v>1</v>
      </c>
      <c r="C2363" s="165"/>
      <c r="D2363" s="165"/>
      <c r="E2363" s="165"/>
      <c r="F2363" s="165" t="s">
        <v>231</v>
      </c>
      <c r="G2363" s="165">
        <v>201810</v>
      </c>
      <c r="H2363" s="284">
        <f>VLOOKUP(A2363,Specifikation!A:E,5,0)/12</f>
        <v>0</v>
      </c>
    </row>
    <row r="2364" spans="1:8">
      <c r="A2364" s="285">
        <v>7920</v>
      </c>
      <c r="B2364" s="165">
        <v>1</v>
      </c>
      <c r="C2364" s="165"/>
      <c r="D2364" s="165"/>
      <c r="E2364" s="165"/>
      <c r="F2364" s="165" t="s">
        <v>231</v>
      </c>
      <c r="G2364" s="165">
        <v>201811</v>
      </c>
      <c r="H2364" s="284">
        <f>VLOOKUP(A2364,Specifikation!A:E,5,0)/12</f>
        <v>0</v>
      </c>
    </row>
    <row r="2365" spans="1:8">
      <c r="A2365" s="285">
        <v>7920</v>
      </c>
      <c r="B2365" s="165">
        <v>1</v>
      </c>
      <c r="C2365" s="165"/>
      <c r="D2365" s="165"/>
      <c r="E2365" s="165"/>
      <c r="F2365" s="165" t="s">
        <v>231</v>
      </c>
      <c r="G2365" s="165">
        <v>201812</v>
      </c>
      <c r="H2365" s="284">
        <f>VLOOKUP(A2365,Specifikation!A:E,5,0)/12</f>
        <v>0</v>
      </c>
    </row>
    <row r="2366" spans="1:8">
      <c r="A2366" s="285">
        <v>7972</v>
      </c>
      <c r="B2366" s="165">
        <v>1</v>
      </c>
      <c r="C2366" s="165"/>
      <c r="D2366" s="165"/>
      <c r="E2366" s="165"/>
      <c r="F2366" s="165" t="s">
        <v>231</v>
      </c>
      <c r="G2366" s="165">
        <v>201801</v>
      </c>
      <c r="H2366" s="284">
        <f>VLOOKUP(A2366,Specifikation!A:E,5,0)/12</f>
        <v>0</v>
      </c>
    </row>
    <row r="2367" spans="1:8">
      <c r="A2367" s="285">
        <v>7972</v>
      </c>
      <c r="B2367" s="165">
        <v>1</v>
      </c>
      <c r="C2367" s="165"/>
      <c r="D2367" s="165"/>
      <c r="E2367" s="165"/>
      <c r="F2367" s="165" t="s">
        <v>231</v>
      </c>
      <c r="G2367" s="165">
        <v>201802</v>
      </c>
      <c r="H2367" s="284">
        <f>VLOOKUP(A2367,Specifikation!A:E,5,0)/12</f>
        <v>0</v>
      </c>
    </row>
    <row r="2368" spans="1:8">
      <c r="A2368" s="285">
        <v>7972</v>
      </c>
      <c r="B2368" s="165">
        <v>1</v>
      </c>
      <c r="C2368" s="165"/>
      <c r="D2368" s="165"/>
      <c r="E2368" s="165"/>
      <c r="F2368" s="165" t="s">
        <v>231</v>
      </c>
      <c r="G2368" s="165">
        <v>201803</v>
      </c>
      <c r="H2368" s="284">
        <f>VLOOKUP(A2368,Specifikation!A:E,5,0)/12</f>
        <v>0</v>
      </c>
    </row>
    <row r="2369" spans="1:8">
      <c r="A2369" s="285">
        <v>7972</v>
      </c>
      <c r="B2369" s="165">
        <v>1</v>
      </c>
      <c r="C2369" s="165"/>
      <c r="D2369" s="165"/>
      <c r="E2369" s="165"/>
      <c r="F2369" s="165" t="s">
        <v>231</v>
      </c>
      <c r="G2369" s="165">
        <v>201804</v>
      </c>
      <c r="H2369" s="284">
        <f>VLOOKUP(A2369,Specifikation!A:E,5,0)/12</f>
        <v>0</v>
      </c>
    </row>
    <row r="2370" spans="1:8">
      <c r="A2370" s="285">
        <v>7972</v>
      </c>
      <c r="B2370" s="165">
        <v>1</v>
      </c>
      <c r="C2370" s="165"/>
      <c r="D2370" s="165"/>
      <c r="E2370" s="165"/>
      <c r="F2370" s="165" t="s">
        <v>231</v>
      </c>
      <c r="G2370" s="165">
        <v>201805</v>
      </c>
      <c r="H2370" s="284">
        <f>VLOOKUP(A2370,Specifikation!A:E,5,0)/12</f>
        <v>0</v>
      </c>
    </row>
    <row r="2371" spans="1:8">
      <c r="A2371" s="285">
        <v>7972</v>
      </c>
      <c r="B2371" s="165">
        <v>1</v>
      </c>
      <c r="C2371" s="165"/>
      <c r="D2371" s="165"/>
      <c r="E2371" s="165"/>
      <c r="F2371" s="165" t="s">
        <v>231</v>
      </c>
      <c r="G2371" s="165">
        <v>201806</v>
      </c>
      <c r="H2371" s="284">
        <f>VLOOKUP(A2371,Specifikation!A:E,5,0)/12</f>
        <v>0</v>
      </c>
    </row>
    <row r="2372" spans="1:8">
      <c r="A2372" s="285">
        <v>7972</v>
      </c>
      <c r="B2372" s="165">
        <v>1</v>
      </c>
      <c r="C2372" s="165"/>
      <c r="D2372" s="165"/>
      <c r="E2372" s="165"/>
      <c r="F2372" s="165" t="s">
        <v>231</v>
      </c>
      <c r="G2372" s="165">
        <v>201807</v>
      </c>
      <c r="H2372" s="284">
        <f>VLOOKUP(A2372,Specifikation!A:E,5,0)/12</f>
        <v>0</v>
      </c>
    </row>
    <row r="2373" spans="1:8">
      <c r="A2373" s="285">
        <v>7972</v>
      </c>
      <c r="B2373" s="165">
        <v>1</v>
      </c>
      <c r="C2373" s="165"/>
      <c r="D2373" s="165"/>
      <c r="E2373" s="165"/>
      <c r="F2373" s="165" t="s">
        <v>231</v>
      </c>
      <c r="G2373" s="165">
        <v>201808</v>
      </c>
      <c r="H2373" s="284">
        <f>VLOOKUP(A2373,Specifikation!A:E,5,0)/12</f>
        <v>0</v>
      </c>
    </row>
    <row r="2374" spans="1:8">
      <c r="A2374" s="285">
        <v>7972</v>
      </c>
      <c r="B2374" s="165">
        <v>1</v>
      </c>
      <c r="C2374" s="165"/>
      <c r="D2374" s="165"/>
      <c r="E2374" s="165"/>
      <c r="F2374" s="165" t="s">
        <v>231</v>
      </c>
      <c r="G2374" s="165">
        <v>201809</v>
      </c>
      <c r="H2374" s="284">
        <f>VLOOKUP(A2374,Specifikation!A:E,5,0)/12</f>
        <v>0</v>
      </c>
    </row>
    <row r="2375" spans="1:8">
      <c r="A2375" s="285">
        <v>7972</v>
      </c>
      <c r="B2375" s="165">
        <v>1</v>
      </c>
      <c r="C2375" s="165"/>
      <c r="D2375" s="165"/>
      <c r="E2375" s="165"/>
      <c r="F2375" s="165" t="s">
        <v>231</v>
      </c>
      <c r="G2375" s="165">
        <v>201810</v>
      </c>
      <c r="H2375" s="284">
        <f>VLOOKUP(A2375,Specifikation!A:E,5,0)/12</f>
        <v>0</v>
      </c>
    </row>
    <row r="2376" spans="1:8">
      <c r="A2376" s="285">
        <v>7972</v>
      </c>
      <c r="B2376" s="165">
        <v>1</v>
      </c>
      <c r="C2376" s="165"/>
      <c r="D2376" s="165"/>
      <c r="E2376" s="165"/>
      <c r="F2376" s="165" t="s">
        <v>231</v>
      </c>
      <c r="G2376" s="165">
        <v>201811</v>
      </c>
      <c r="H2376" s="284">
        <f>VLOOKUP(A2376,Specifikation!A:E,5,0)/12</f>
        <v>0</v>
      </c>
    </row>
    <row r="2377" spans="1:8">
      <c r="A2377" s="285">
        <v>7972</v>
      </c>
      <c r="B2377" s="165">
        <v>1</v>
      </c>
      <c r="C2377" s="165"/>
      <c r="D2377" s="165"/>
      <c r="E2377" s="165"/>
      <c r="F2377" s="165" t="s">
        <v>231</v>
      </c>
      <c r="G2377" s="165">
        <v>201812</v>
      </c>
      <c r="H2377" s="284">
        <f>VLOOKUP(A2377,Specifikation!A:E,5,0)/12</f>
        <v>0</v>
      </c>
    </row>
    <row r="2378" spans="1:8">
      <c r="A2378" s="285">
        <v>7973</v>
      </c>
      <c r="B2378" s="165">
        <v>1</v>
      </c>
      <c r="C2378" s="165"/>
      <c r="D2378" s="165"/>
      <c r="E2378" s="165"/>
      <c r="F2378" s="165" t="s">
        <v>231</v>
      </c>
      <c r="G2378" s="165">
        <v>201801</v>
      </c>
      <c r="H2378" s="284">
        <f>VLOOKUP(A2378,Specifikation!A:E,5,0)/12</f>
        <v>0</v>
      </c>
    </row>
    <row r="2379" spans="1:8">
      <c r="A2379" s="285">
        <v>7973</v>
      </c>
      <c r="B2379" s="165">
        <v>1</v>
      </c>
      <c r="C2379" s="165"/>
      <c r="D2379" s="165"/>
      <c r="E2379" s="165"/>
      <c r="F2379" s="165" t="s">
        <v>231</v>
      </c>
      <c r="G2379" s="165">
        <v>201802</v>
      </c>
      <c r="H2379" s="284">
        <f>VLOOKUP(A2379,Specifikation!A:E,5,0)/12</f>
        <v>0</v>
      </c>
    </row>
    <row r="2380" spans="1:8">
      <c r="A2380" s="285">
        <v>7973</v>
      </c>
      <c r="B2380" s="165">
        <v>1</v>
      </c>
      <c r="C2380" s="165"/>
      <c r="D2380" s="165"/>
      <c r="E2380" s="165"/>
      <c r="F2380" s="165" t="s">
        <v>231</v>
      </c>
      <c r="G2380" s="165">
        <v>201803</v>
      </c>
      <c r="H2380" s="284">
        <f>VLOOKUP(A2380,Specifikation!A:E,5,0)/12</f>
        <v>0</v>
      </c>
    </row>
    <row r="2381" spans="1:8">
      <c r="A2381" s="285">
        <v>7973</v>
      </c>
      <c r="B2381" s="165">
        <v>1</v>
      </c>
      <c r="C2381" s="165"/>
      <c r="D2381" s="165"/>
      <c r="E2381" s="165"/>
      <c r="F2381" s="165" t="s">
        <v>231</v>
      </c>
      <c r="G2381" s="165">
        <v>201804</v>
      </c>
      <c r="H2381" s="284">
        <f>VLOOKUP(A2381,Specifikation!A:E,5,0)/12</f>
        <v>0</v>
      </c>
    </row>
    <row r="2382" spans="1:8">
      <c r="A2382" s="285">
        <v>7973</v>
      </c>
      <c r="B2382" s="165">
        <v>1</v>
      </c>
      <c r="C2382" s="165"/>
      <c r="D2382" s="165"/>
      <c r="E2382" s="165"/>
      <c r="F2382" s="165" t="s">
        <v>231</v>
      </c>
      <c r="G2382" s="165">
        <v>201805</v>
      </c>
      <c r="H2382" s="284">
        <f>VLOOKUP(A2382,Specifikation!A:E,5,0)/12</f>
        <v>0</v>
      </c>
    </row>
    <row r="2383" spans="1:8">
      <c r="A2383" s="285">
        <v>7973</v>
      </c>
      <c r="B2383" s="165">
        <v>1</v>
      </c>
      <c r="C2383" s="165"/>
      <c r="D2383" s="165"/>
      <c r="E2383" s="165"/>
      <c r="F2383" s="165" t="s">
        <v>231</v>
      </c>
      <c r="G2383" s="165">
        <v>201806</v>
      </c>
      <c r="H2383" s="284">
        <f>VLOOKUP(A2383,Specifikation!A:E,5,0)/12</f>
        <v>0</v>
      </c>
    </row>
    <row r="2384" spans="1:8">
      <c r="A2384" s="285">
        <v>7973</v>
      </c>
      <c r="B2384" s="165">
        <v>1</v>
      </c>
      <c r="C2384" s="165"/>
      <c r="D2384" s="165"/>
      <c r="E2384" s="165"/>
      <c r="F2384" s="165" t="s">
        <v>231</v>
      </c>
      <c r="G2384" s="165">
        <v>201807</v>
      </c>
      <c r="H2384" s="284">
        <f>VLOOKUP(A2384,Specifikation!A:E,5,0)/12</f>
        <v>0</v>
      </c>
    </row>
    <row r="2385" spans="1:8">
      <c r="A2385" s="285">
        <v>7973</v>
      </c>
      <c r="B2385" s="165">
        <v>1</v>
      </c>
      <c r="C2385" s="165"/>
      <c r="D2385" s="165"/>
      <c r="E2385" s="165"/>
      <c r="F2385" s="165" t="s">
        <v>231</v>
      </c>
      <c r="G2385" s="165">
        <v>201808</v>
      </c>
      <c r="H2385" s="284">
        <f>VLOOKUP(A2385,Specifikation!A:E,5,0)/12</f>
        <v>0</v>
      </c>
    </row>
    <row r="2386" spans="1:8">
      <c r="A2386" s="285">
        <v>7973</v>
      </c>
      <c r="B2386" s="165">
        <v>1</v>
      </c>
      <c r="C2386" s="165"/>
      <c r="D2386" s="165"/>
      <c r="E2386" s="165"/>
      <c r="F2386" s="165" t="s">
        <v>231</v>
      </c>
      <c r="G2386" s="165">
        <v>201809</v>
      </c>
      <c r="H2386" s="284">
        <f>VLOOKUP(A2386,Specifikation!A:E,5,0)/12</f>
        <v>0</v>
      </c>
    </row>
    <row r="2387" spans="1:8">
      <c r="A2387" s="285">
        <v>7973</v>
      </c>
      <c r="B2387" s="165">
        <v>1</v>
      </c>
      <c r="C2387" s="165"/>
      <c r="D2387" s="165"/>
      <c r="E2387" s="165"/>
      <c r="F2387" s="165" t="s">
        <v>231</v>
      </c>
      <c r="G2387" s="165">
        <v>201810</v>
      </c>
      <c r="H2387" s="284">
        <f>VLOOKUP(A2387,Specifikation!A:E,5,0)/12</f>
        <v>0</v>
      </c>
    </row>
    <row r="2388" spans="1:8">
      <c r="A2388" s="285">
        <v>7973</v>
      </c>
      <c r="B2388" s="165">
        <v>1</v>
      </c>
      <c r="C2388" s="165"/>
      <c r="D2388" s="165"/>
      <c r="E2388" s="165"/>
      <c r="F2388" s="165" t="s">
        <v>231</v>
      </c>
      <c r="G2388" s="165">
        <v>201811</v>
      </c>
      <c r="H2388" s="284">
        <f>VLOOKUP(A2388,Specifikation!A:E,5,0)/12</f>
        <v>0</v>
      </c>
    </row>
    <row r="2389" spans="1:8">
      <c r="A2389" s="285">
        <v>7973</v>
      </c>
      <c r="B2389" s="165">
        <v>1</v>
      </c>
      <c r="C2389" s="165"/>
      <c r="D2389" s="165"/>
      <c r="E2389" s="165"/>
      <c r="F2389" s="165" t="s">
        <v>231</v>
      </c>
      <c r="G2389" s="165">
        <v>201812</v>
      </c>
      <c r="H2389" s="284">
        <f>VLOOKUP(A2389,Specifikation!A:E,5,0)/12</f>
        <v>0</v>
      </c>
    </row>
    <row r="2390" spans="1:8">
      <c r="A2390" s="285">
        <v>8023</v>
      </c>
      <c r="B2390" s="165">
        <v>1</v>
      </c>
      <c r="C2390" s="165"/>
      <c r="D2390" s="165"/>
      <c r="E2390" s="165"/>
      <c r="F2390" s="165" t="s">
        <v>231</v>
      </c>
      <c r="G2390" s="165">
        <v>201801</v>
      </c>
      <c r="H2390" s="284">
        <f>VLOOKUP(A2390,Specifikation!A:E,5,0)/12</f>
        <v>0</v>
      </c>
    </row>
    <row r="2391" spans="1:8">
      <c r="A2391" s="285">
        <v>8023</v>
      </c>
      <c r="B2391" s="165">
        <v>1</v>
      </c>
      <c r="C2391" s="165"/>
      <c r="D2391" s="165"/>
      <c r="E2391" s="165"/>
      <c r="F2391" s="165" t="s">
        <v>231</v>
      </c>
      <c r="G2391" s="165">
        <v>201802</v>
      </c>
      <c r="H2391" s="284">
        <f>VLOOKUP(A2391,Specifikation!A:E,5,0)/12</f>
        <v>0</v>
      </c>
    </row>
    <row r="2392" spans="1:8">
      <c r="A2392" s="285">
        <v>8023</v>
      </c>
      <c r="B2392" s="165">
        <v>1</v>
      </c>
      <c r="C2392" s="165"/>
      <c r="D2392" s="165"/>
      <c r="E2392" s="165"/>
      <c r="F2392" s="165" t="s">
        <v>231</v>
      </c>
      <c r="G2392" s="165">
        <v>201803</v>
      </c>
      <c r="H2392" s="284">
        <f>VLOOKUP(A2392,Specifikation!A:E,5,0)/12</f>
        <v>0</v>
      </c>
    </row>
    <row r="2393" spans="1:8">
      <c r="A2393" s="285">
        <v>8023</v>
      </c>
      <c r="B2393" s="165">
        <v>1</v>
      </c>
      <c r="C2393" s="165"/>
      <c r="D2393" s="165"/>
      <c r="E2393" s="165"/>
      <c r="F2393" s="165" t="s">
        <v>231</v>
      </c>
      <c r="G2393" s="165">
        <v>201804</v>
      </c>
      <c r="H2393" s="284">
        <f>VLOOKUP(A2393,Specifikation!A:E,5,0)/12</f>
        <v>0</v>
      </c>
    </row>
    <row r="2394" spans="1:8">
      <c r="A2394" s="285">
        <v>8023</v>
      </c>
      <c r="B2394" s="165">
        <v>1</v>
      </c>
      <c r="C2394" s="165"/>
      <c r="D2394" s="165"/>
      <c r="E2394" s="165"/>
      <c r="F2394" s="165" t="s">
        <v>231</v>
      </c>
      <c r="G2394" s="165">
        <v>201805</v>
      </c>
      <c r="H2394" s="284">
        <f>VLOOKUP(A2394,Specifikation!A:E,5,0)/12</f>
        <v>0</v>
      </c>
    </row>
    <row r="2395" spans="1:8">
      <c r="A2395" s="285">
        <v>8023</v>
      </c>
      <c r="B2395" s="165">
        <v>1</v>
      </c>
      <c r="C2395" s="165"/>
      <c r="D2395" s="165"/>
      <c r="E2395" s="165"/>
      <c r="F2395" s="165" t="s">
        <v>231</v>
      </c>
      <c r="G2395" s="165">
        <v>201806</v>
      </c>
      <c r="H2395" s="284">
        <f>VLOOKUP(A2395,Specifikation!A:E,5,0)/12</f>
        <v>0</v>
      </c>
    </row>
    <row r="2396" spans="1:8">
      <c r="A2396" s="285">
        <v>8023</v>
      </c>
      <c r="B2396" s="165">
        <v>1</v>
      </c>
      <c r="C2396" s="165"/>
      <c r="D2396" s="165"/>
      <c r="E2396" s="165"/>
      <c r="F2396" s="165" t="s">
        <v>231</v>
      </c>
      <c r="G2396" s="165">
        <v>201807</v>
      </c>
      <c r="H2396" s="284">
        <f>VLOOKUP(A2396,Specifikation!A:E,5,0)/12</f>
        <v>0</v>
      </c>
    </row>
    <row r="2397" spans="1:8">
      <c r="A2397" s="285">
        <v>8023</v>
      </c>
      <c r="B2397" s="165">
        <v>1</v>
      </c>
      <c r="C2397" s="165"/>
      <c r="D2397" s="165"/>
      <c r="E2397" s="165"/>
      <c r="F2397" s="165" t="s">
        <v>231</v>
      </c>
      <c r="G2397" s="165">
        <v>201808</v>
      </c>
      <c r="H2397" s="284">
        <f>VLOOKUP(A2397,Specifikation!A:E,5,0)/12</f>
        <v>0</v>
      </c>
    </row>
    <row r="2398" spans="1:8">
      <c r="A2398" s="285">
        <v>8023</v>
      </c>
      <c r="B2398" s="165">
        <v>1</v>
      </c>
      <c r="C2398" s="165"/>
      <c r="D2398" s="165"/>
      <c r="E2398" s="165"/>
      <c r="F2398" s="165" t="s">
        <v>231</v>
      </c>
      <c r="G2398" s="165">
        <v>201809</v>
      </c>
      <c r="H2398" s="284">
        <f>VLOOKUP(A2398,Specifikation!A:E,5,0)/12</f>
        <v>0</v>
      </c>
    </row>
    <row r="2399" spans="1:8">
      <c r="A2399" s="285">
        <v>8023</v>
      </c>
      <c r="B2399" s="165">
        <v>1</v>
      </c>
      <c r="C2399" s="165"/>
      <c r="D2399" s="165"/>
      <c r="E2399" s="165"/>
      <c r="F2399" s="165" t="s">
        <v>231</v>
      </c>
      <c r="G2399" s="165">
        <v>201810</v>
      </c>
      <c r="H2399" s="284">
        <f>VLOOKUP(A2399,Specifikation!A:E,5,0)/12</f>
        <v>0</v>
      </c>
    </row>
    <row r="2400" spans="1:8">
      <c r="A2400" s="285">
        <v>8023</v>
      </c>
      <c r="B2400" s="165">
        <v>1</v>
      </c>
      <c r="C2400" s="165"/>
      <c r="D2400" s="165"/>
      <c r="E2400" s="165"/>
      <c r="F2400" s="165" t="s">
        <v>231</v>
      </c>
      <c r="G2400" s="165">
        <v>201811</v>
      </c>
      <c r="H2400" s="284">
        <f>VLOOKUP(A2400,Specifikation!A:E,5,0)/12</f>
        <v>0</v>
      </c>
    </row>
    <row r="2401" spans="1:8">
      <c r="A2401" s="285">
        <v>8023</v>
      </c>
      <c r="B2401" s="165">
        <v>1</v>
      </c>
      <c r="C2401" s="165"/>
      <c r="D2401" s="165"/>
      <c r="E2401" s="165"/>
      <c r="F2401" s="165" t="s">
        <v>231</v>
      </c>
      <c r="G2401" s="165">
        <v>201812</v>
      </c>
      <c r="H2401" s="284">
        <f>VLOOKUP(A2401,Specifikation!A:E,5,0)/12</f>
        <v>0</v>
      </c>
    </row>
    <row r="2402" spans="1:8">
      <c r="A2402" s="285">
        <v>8110</v>
      </c>
      <c r="B2402" s="165">
        <v>1</v>
      </c>
      <c r="C2402" s="165"/>
      <c r="D2402" s="165"/>
      <c r="E2402" s="165"/>
      <c r="F2402" s="165" t="s">
        <v>231</v>
      </c>
      <c r="G2402" s="165">
        <v>201801</v>
      </c>
      <c r="H2402" s="284">
        <f>VLOOKUP(A2402,Specifikation!A:E,5,0)/12</f>
        <v>0</v>
      </c>
    </row>
    <row r="2403" spans="1:8">
      <c r="A2403" s="285">
        <v>8110</v>
      </c>
      <c r="B2403" s="165">
        <v>1</v>
      </c>
      <c r="C2403" s="165"/>
      <c r="D2403" s="165"/>
      <c r="E2403" s="165"/>
      <c r="F2403" s="165" t="s">
        <v>231</v>
      </c>
      <c r="G2403" s="165">
        <v>201802</v>
      </c>
      <c r="H2403" s="284">
        <f>VLOOKUP(A2403,Specifikation!A:E,5,0)/12</f>
        <v>0</v>
      </c>
    </row>
    <row r="2404" spans="1:8">
      <c r="A2404" s="285">
        <v>8110</v>
      </c>
      <c r="B2404" s="165">
        <v>1</v>
      </c>
      <c r="C2404" s="165"/>
      <c r="D2404" s="165"/>
      <c r="E2404" s="165"/>
      <c r="F2404" s="165" t="s">
        <v>231</v>
      </c>
      <c r="G2404" s="165">
        <v>201803</v>
      </c>
      <c r="H2404" s="284">
        <f>VLOOKUP(A2404,Specifikation!A:E,5,0)/12</f>
        <v>0</v>
      </c>
    </row>
    <row r="2405" spans="1:8">
      <c r="A2405" s="285">
        <v>8110</v>
      </c>
      <c r="B2405" s="165">
        <v>1</v>
      </c>
      <c r="C2405" s="165"/>
      <c r="D2405" s="165"/>
      <c r="E2405" s="165"/>
      <c r="F2405" s="165" t="s">
        <v>231</v>
      </c>
      <c r="G2405" s="165">
        <v>201804</v>
      </c>
      <c r="H2405" s="284">
        <f>VLOOKUP(A2405,Specifikation!A:E,5,0)/12</f>
        <v>0</v>
      </c>
    </row>
    <row r="2406" spans="1:8">
      <c r="A2406" s="285">
        <v>8110</v>
      </c>
      <c r="B2406" s="165">
        <v>1</v>
      </c>
      <c r="C2406" s="165"/>
      <c r="D2406" s="165"/>
      <c r="E2406" s="165"/>
      <c r="F2406" s="165" t="s">
        <v>231</v>
      </c>
      <c r="G2406" s="165">
        <v>201805</v>
      </c>
      <c r="H2406" s="284">
        <f>VLOOKUP(A2406,Specifikation!A:E,5,0)/12</f>
        <v>0</v>
      </c>
    </row>
    <row r="2407" spans="1:8">
      <c r="A2407" s="285">
        <v>8110</v>
      </c>
      <c r="B2407" s="165">
        <v>1</v>
      </c>
      <c r="C2407" s="165"/>
      <c r="D2407" s="165"/>
      <c r="E2407" s="165"/>
      <c r="F2407" s="165" t="s">
        <v>231</v>
      </c>
      <c r="G2407" s="165">
        <v>201806</v>
      </c>
      <c r="H2407" s="284">
        <f>VLOOKUP(A2407,Specifikation!A:E,5,0)/12</f>
        <v>0</v>
      </c>
    </row>
    <row r="2408" spans="1:8">
      <c r="A2408" s="285">
        <v>8110</v>
      </c>
      <c r="B2408" s="165">
        <v>1</v>
      </c>
      <c r="C2408" s="165"/>
      <c r="D2408" s="165"/>
      <c r="E2408" s="165"/>
      <c r="F2408" s="165" t="s">
        <v>231</v>
      </c>
      <c r="G2408" s="165">
        <v>201807</v>
      </c>
      <c r="H2408" s="284">
        <f>VLOOKUP(A2408,Specifikation!A:E,5,0)/12</f>
        <v>0</v>
      </c>
    </row>
    <row r="2409" spans="1:8">
      <c r="A2409" s="285">
        <v>8110</v>
      </c>
      <c r="B2409" s="165">
        <v>1</v>
      </c>
      <c r="C2409" s="165"/>
      <c r="D2409" s="165"/>
      <c r="E2409" s="165"/>
      <c r="F2409" s="165" t="s">
        <v>231</v>
      </c>
      <c r="G2409" s="165">
        <v>201808</v>
      </c>
      <c r="H2409" s="284">
        <f>VLOOKUP(A2409,Specifikation!A:E,5,0)/12</f>
        <v>0</v>
      </c>
    </row>
    <row r="2410" spans="1:8">
      <c r="A2410" s="285">
        <v>8110</v>
      </c>
      <c r="B2410" s="165">
        <v>1</v>
      </c>
      <c r="C2410" s="165"/>
      <c r="D2410" s="165"/>
      <c r="E2410" s="165"/>
      <c r="F2410" s="165" t="s">
        <v>231</v>
      </c>
      <c r="G2410" s="165">
        <v>201809</v>
      </c>
      <c r="H2410" s="284">
        <f>VLOOKUP(A2410,Specifikation!A:E,5,0)/12</f>
        <v>0</v>
      </c>
    </row>
    <row r="2411" spans="1:8">
      <c r="A2411" s="285">
        <v>8110</v>
      </c>
      <c r="B2411" s="165">
        <v>1</v>
      </c>
      <c r="C2411" s="165"/>
      <c r="D2411" s="165"/>
      <c r="E2411" s="165"/>
      <c r="F2411" s="165" t="s">
        <v>231</v>
      </c>
      <c r="G2411" s="165">
        <v>201810</v>
      </c>
      <c r="H2411" s="284">
        <f>VLOOKUP(A2411,Specifikation!A:E,5,0)/12</f>
        <v>0</v>
      </c>
    </row>
    <row r="2412" spans="1:8">
      <c r="A2412" s="285">
        <v>8110</v>
      </c>
      <c r="B2412" s="165">
        <v>1</v>
      </c>
      <c r="C2412" s="165"/>
      <c r="D2412" s="165"/>
      <c r="E2412" s="165"/>
      <c r="F2412" s="165" t="s">
        <v>231</v>
      </c>
      <c r="G2412" s="165">
        <v>201811</v>
      </c>
      <c r="H2412" s="284">
        <f>VLOOKUP(A2412,Specifikation!A:E,5,0)/12</f>
        <v>0</v>
      </c>
    </row>
    <row r="2413" spans="1:8">
      <c r="A2413" s="285">
        <v>8110</v>
      </c>
      <c r="B2413" s="165">
        <v>1</v>
      </c>
      <c r="C2413" s="165"/>
      <c r="D2413" s="165"/>
      <c r="E2413" s="165"/>
      <c r="F2413" s="165" t="s">
        <v>231</v>
      </c>
      <c r="G2413" s="165">
        <v>201812</v>
      </c>
      <c r="H2413" s="284">
        <f>VLOOKUP(A2413,Specifikation!A:E,5,0)/12</f>
        <v>0</v>
      </c>
    </row>
    <row r="2414" spans="1:8">
      <c r="A2414" s="285">
        <v>8311</v>
      </c>
      <c r="B2414" s="165">
        <v>1</v>
      </c>
      <c r="C2414" s="165"/>
      <c r="D2414" s="165"/>
      <c r="E2414" s="165"/>
      <c r="F2414" s="165" t="s">
        <v>231</v>
      </c>
      <c r="G2414" s="165">
        <v>201801</v>
      </c>
      <c r="H2414" s="284">
        <f>VLOOKUP(A2414,Specifikation!A:E,5,0)/12</f>
        <v>0</v>
      </c>
    </row>
    <row r="2415" spans="1:8">
      <c r="A2415" s="285">
        <v>8311</v>
      </c>
      <c r="B2415" s="165">
        <v>1</v>
      </c>
      <c r="C2415" s="165"/>
      <c r="D2415" s="165"/>
      <c r="E2415" s="165"/>
      <c r="F2415" s="165" t="s">
        <v>231</v>
      </c>
      <c r="G2415" s="165">
        <v>201802</v>
      </c>
      <c r="H2415" s="284">
        <f>VLOOKUP(A2415,Specifikation!A:E,5,0)/12</f>
        <v>0</v>
      </c>
    </row>
    <row r="2416" spans="1:8">
      <c r="A2416" s="285">
        <v>8311</v>
      </c>
      <c r="B2416" s="165">
        <v>1</v>
      </c>
      <c r="C2416" s="165"/>
      <c r="D2416" s="165"/>
      <c r="E2416" s="165"/>
      <c r="F2416" s="165" t="s">
        <v>231</v>
      </c>
      <c r="G2416" s="165">
        <v>201803</v>
      </c>
      <c r="H2416" s="284">
        <f>VLOOKUP(A2416,Specifikation!A:E,5,0)/12</f>
        <v>0</v>
      </c>
    </row>
    <row r="2417" spans="1:8">
      <c r="A2417" s="285">
        <v>8311</v>
      </c>
      <c r="B2417" s="165">
        <v>1</v>
      </c>
      <c r="C2417" s="165"/>
      <c r="D2417" s="165"/>
      <c r="E2417" s="165"/>
      <c r="F2417" s="165" t="s">
        <v>231</v>
      </c>
      <c r="G2417" s="165">
        <v>201804</v>
      </c>
      <c r="H2417" s="284">
        <f>VLOOKUP(A2417,Specifikation!A:E,5,0)/12</f>
        <v>0</v>
      </c>
    </row>
    <row r="2418" spans="1:8">
      <c r="A2418" s="285">
        <v>8311</v>
      </c>
      <c r="B2418" s="165">
        <v>1</v>
      </c>
      <c r="C2418" s="165"/>
      <c r="D2418" s="165"/>
      <c r="E2418" s="165"/>
      <c r="F2418" s="165" t="s">
        <v>231</v>
      </c>
      <c r="G2418" s="165">
        <v>201805</v>
      </c>
      <c r="H2418" s="284">
        <f>VLOOKUP(A2418,Specifikation!A:E,5,0)/12</f>
        <v>0</v>
      </c>
    </row>
    <row r="2419" spans="1:8">
      <c r="A2419" s="285">
        <v>8311</v>
      </c>
      <c r="B2419" s="165">
        <v>1</v>
      </c>
      <c r="C2419" s="165"/>
      <c r="D2419" s="165"/>
      <c r="E2419" s="165"/>
      <c r="F2419" s="165" t="s">
        <v>231</v>
      </c>
      <c r="G2419" s="165">
        <v>201806</v>
      </c>
      <c r="H2419" s="284">
        <f>VLOOKUP(A2419,Specifikation!A:E,5,0)/12</f>
        <v>0</v>
      </c>
    </row>
    <row r="2420" spans="1:8">
      <c r="A2420" s="285">
        <v>8311</v>
      </c>
      <c r="B2420" s="165">
        <v>1</v>
      </c>
      <c r="C2420" s="165"/>
      <c r="D2420" s="165"/>
      <c r="E2420" s="165"/>
      <c r="F2420" s="165" t="s">
        <v>231</v>
      </c>
      <c r="G2420" s="165">
        <v>201807</v>
      </c>
      <c r="H2420" s="284">
        <f>VLOOKUP(A2420,Specifikation!A:E,5,0)/12</f>
        <v>0</v>
      </c>
    </row>
    <row r="2421" spans="1:8">
      <c r="A2421" s="285">
        <v>8311</v>
      </c>
      <c r="B2421" s="165">
        <v>1</v>
      </c>
      <c r="C2421" s="165"/>
      <c r="D2421" s="165"/>
      <c r="E2421" s="165"/>
      <c r="F2421" s="165" t="s">
        <v>231</v>
      </c>
      <c r="G2421" s="165">
        <v>201808</v>
      </c>
      <c r="H2421" s="284">
        <f>VLOOKUP(A2421,Specifikation!A:E,5,0)/12</f>
        <v>0</v>
      </c>
    </row>
    <row r="2422" spans="1:8">
      <c r="A2422" s="285">
        <v>8311</v>
      </c>
      <c r="B2422" s="165">
        <v>1</v>
      </c>
      <c r="C2422" s="165"/>
      <c r="D2422" s="165"/>
      <c r="E2422" s="165"/>
      <c r="F2422" s="165" t="s">
        <v>231</v>
      </c>
      <c r="G2422" s="165">
        <v>201809</v>
      </c>
      <c r="H2422" s="284">
        <f>VLOOKUP(A2422,Specifikation!A:E,5,0)/12</f>
        <v>0</v>
      </c>
    </row>
    <row r="2423" spans="1:8">
      <c r="A2423" s="285">
        <v>8311</v>
      </c>
      <c r="B2423" s="165">
        <v>1</v>
      </c>
      <c r="C2423" s="165"/>
      <c r="D2423" s="165"/>
      <c r="E2423" s="165"/>
      <c r="F2423" s="165" t="s">
        <v>231</v>
      </c>
      <c r="G2423" s="165">
        <v>201810</v>
      </c>
      <c r="H2423" s="284">
        <f>VLOOKUP(A2423,Specifikation!A:E,5,0)/12</f>
        <v>0</v>
      </c>
    </row>
    <row r="2424" spans="1:8">
      <c r="A2424" s="285">
        <v>8311</v>
      </c>
      <c r="B2424" s="165">
        <v>1</v>
      </c>
      <c r="C2424" s="165"/>
      <c r="D2424" s="165"/>
      <c r="E2424" s="165"/>
      <c r="F2424" s="165" t="s">
        <v>231</v>
      </c>
      <c r="G2424" s="165">
        <v>201811</v>
      </c>
      <c r="H2424" s="284">
        <f>VLOOKUP(A2424,Specifikation!A:E,5,0)/12</f>
        <v>0</v>
      </c>
    </row>
    <row r="2425" spans="1:8">
      <c r="A2425" s="285">
        <v>8311</v>
      </c>
      <c r="B2425" s="165">
        <v>1</v>
      </c>
      <c r="C2425" s="165"/>
      <c r="D2425" s="165"/>
      <c r="E2425" s="165"/>
      <c r="F2425" s="165" t="s">
        <v>231</v>
      </c>
      <c r="G2425" s="165">
        <v>201812</v>
      </c>
      <c r="H2425" s="284">
        <f>VLOOKUP(A2425,Specifikation!A:E,5,0)/12</f>
        <v>0</v>
      </c>
    </row>
    <row r="2426" spans="1:8">
      <c r="A2426" s="285">
        <v>8312</v>
      </c>
      <c r="B2426" s="165">
        <v>1</v>
      </c>
      <c r="C2426" s="165"/>
      <c r="D2426" s="165"/>
      <c r="E2426" s="165"/>
      <c r="F2426" s="165" t="s">
        <v>231</v>
      </c>
      <c r="G2426" s="165">
        <v>201801</v>
      </c>
      <c r="H2426" s="284">
        <f>VLOOKUP(A2426,Specifikation!A:E,5,0)/12</f>
        <v>0</v>
      </c>
    </row>
    <row r="2427" spans="1:8">
      <c r="A2427" s="285">
        <v>8312</v>
      </c>
      <c r="B2427" s="165">
        <v>1</v>
      </c>
      <c r="C2427" s="165"/>
      <c r="D2427" s="165"/>
      <c r="E2427" s="165"/>
      <c r="F2427" s="165" t="s">
        <v>231</v>
      </c>
      <c r="G2427" s="165">
        <v>201802</v>
      </c>
      <c r="H2427" s="284">
        <f>VLOOKUP(A2427,Specifikation!A:E,5,0)/12</f>
        <v>0</v>
      </c>
    </row>
    <row r="2428" spans="1:8">
      <c r="A2428" s="285">
        <v>8312</v>
      </c>
      <c r="B2428" s="165">
        <v>1</v>
      </c>
      <c r="C2428" s="165"/>
      <c r="D2428" s="165"/>
      <c r="E2428" s="165"/>
      <c r="F2428" s="165" t="s">
        <v>231</v>
      </c>
      <c r="G2428" s="165">
        <v>201803</v>
      </c>
      <c r="H2428" s="284">
        <f>VLOOKUP(A2428,Specifikation!A:E,5,0)/12</f>
        <v>0</v>
      </c>
    </row>
    <row r="2429" spans="1:8">
      <c r="A2429" s="285">
        <v>8312</v>
      </c>
      <c r="B2429" s="165">
        <v>1</v>
      </c>
      <c r="C2429" s="165"/>
      <c r="D2429" s="165"/>
      <c r="E2429" s="165"/>
      <c r="F2429" s="165" t="s">
        <v>231</v>
      </c>
      <c r="G2429" s="165">
        <v>201804</v>
      </c>
      <c r="H2429" s="284">
        <f>VLOOKUP(A2429,Specifikation!A:E,5,0)/12</f>
        <v>0</v>
      </c>
    </row>
    <row r="2430" spans="1:8">
      <c r="A2430" s="285">
        <v>8312</v>
      </c>
      <c r="B2430" s="165">
        <v>1</v>
      </c>
      <c r="C2430" s="165"/>
      <c r="D2430" s="165"/>
      <c r="E2430" s="165"/>
      <c r="F2430" s="165" t="s">
        <v>231</v>
      </c>
      <c r="G2430" s="165">
        <v>201805</v>
      </c>
      <c r="H2430" s="284">
        <f>VLOOKUP(A2430,Specifikation!A:E,5,0)/12</f>
        <v>0</v>
      </c>
    </row>
    <row r="2431" spans="1:8">
      <c r="A2431" s="285">
        <v>8312</v>
      </c>
      <c r="B2431" s="165">
        <v>1</v>
      </c>
      <c r="C2431" s="165"/>
      <c r="D2431" s="165"/>
      <c r="E2431" s="165"/>
      <c r="F2431" s="165" t="s">
        <v>231</v>
      </c>
      <c r="G2431" s="165">
        <v>201806</v>
      </c>
      <c r="H2431" s="284">
        <f>VLOOKUP(A2431,Specifikation!A:E,5,0)/12</f>
        <v>0</v>
      </c>
    </row>
    <row r="2432" spans="1:8">
      <c r="A2432" s="285">
        <v>8312</v>
      </c>
      <c r="B2432" s="165">
        <v>1</v>
      </c>
      <c r="C2432" s="165"/>
      <c r="D2432" s="165"/>
      <c r="E2432" s="165"/>
      <c r="F2432" s="165" t="s">
        <v>231</v>
      </c>
      <c r="G2432" s="165">
        <v>201807</v>
      </c>
      <c r="H2432" s="284">
        <f>VLOOKUP(A2432,Specifikation!A:E,5,0)/12</f>
        <v>0</v>
      </c>
    </row>
    <row r="2433" spans="1:8">
      <c r="A2433" s="285">
        <v>8312</v>
      </c>
      <c r="B2433" s="165">
        <v>1</v>
      </c>
      <c r="C2433" s="165"/>
      <c r="D2433" s="165"/>
      <c r="E2433" s="165"/>
      <c r="F2433" s="165" t="s">
        <v>231</v>
      </c>
      <c r="G2433" s="165">
        <v>201808</v>
      </c>
      <c r="H2433" s="284">
        <f>VLOOKUP(A2433,Specifikation!A:E,5,0)/12</f>
        <v>0</v>
      </c>
    </row>
    <row r="2434" spans="1:8">
      <c r="A2434" s="285">
        <v>8312</v>
      </c>
      <c r="B2434" s="165">
        <v>1</v>
      </c>
      <c r="C2434" s="165"/>
      <c r="D2434" s="165"/>
      <c r="E2434" s="165"/>
      <c r="F2434" s="165" t="s">
        <v>231</v>
      </c>
      <c r="G2434" s="165">
        <v>201809</v>
      </c>
      <c r="H2434" s="284">
        <f>VLOOKUP(A2434,Specifikation!A:E,5,0)/12</f>
        <v>0</v>
      </c>
    </row>
    <row r="2435" spans="1:8">
      <c r="A2435" s="285">
        <v>8312</v>
      </c>
      <c r="B2435" s="165">
        <v>1</v>
      </c>
      <c r="C2435" s="165"/>
      <c r="D2435" s="165"/>
      <c r="E2435" s="165"/>
      <c r="F2435" s="165" t="s">
        <v>231</v>
      </c>
      <c r="G2435" s="165">
        <v>201810</v>
      </c>
      <c r="H2435" s="284">
        <f>VLOOKUP(A2435,Specifikation!A:E,5,0)/12</f>
        <v>0</v>
      </c>
    </row>
    <row r="2436" spans="1:8">
      <c r="A2436" s="285">
        <v>8312</v>
      </c>
      <c r="B2436" s="165">
        <v>1</v>
      </c>
      <c r="C2436" s="165"/>
      <c r="D2436" s="165"/>
      <c r="E2436" s="165"/>
      <c r="F2436" s="165" t="s">
        <v>231</v>
      </c>
      <c r="G2436" s="165">
        <v>201811</v>
      </c>
      <c r="H2436" s="284">
        <f>VLOOKUP(A2436,Specifikation!A:E,5,0)/12</f>
        <v>0</v>
      </c>
    </row>
    <row r="2437" spans="1:8">
      <c r="A2437" s="285">
        <v>8312</v>
      </c>
      <c r="B2437" s="165">
        <v>1</v>
      </c>
      <c r="C2437" s="165"/>
      <c r="D2437" s="165"/>
      <c r="E2437" s="165"/>
      <c r="F2437" s="165" t="s">
        <v>231</v>
      </c>
      <c r="G2437" s="165">
        <v>201812</v>
      </c>
      <c r="H2437" s="284">
        <f>VLOOKUP(A2437,Specifikation!A:E,5,0)/12</f>
        <v>0</v>
      </c>
    </row>
    <row r="2438" spans="1:8">
      <c r="A2438" s="285">
        <v>8319</v>
      </c>
      <c r="B2438" s="165">
        <v>1</v>
      </c>
      <c r="C2438" s="165"/>
      <c r="D2438" s="165"/>
      <c r="E2438" s="165"/>
      <c r="F2438" s="165" t="s">
        <v>231</v>
      </c>
      <c r="G2438" s="165">
        <v>201801</v>
      </c>
      <c r="H2438" s="284">
        <f>VLOOKUP(A2438,Specifikation!A:E,5,0)/12</f>
        <v>0</v>
      </c>
    </row>
    <row r="2439" spans="1:8">
      <c r="A2439" s="285">
        <v>8319</v>
      </c>
      <c r="B2439" s="165">
        <v>1</v>
      </c>
      <c r="C2439" s="165"/>
      <c r="D2439" s="165"/>
      <c r="E2439" s="165"/>
      <c r="F2439" s="165" t="s">
        <v>231</v>
      </c>
      <c r="G2439" s="165">
        <v>201802</v>
      </c>
      <c r="H2439" s="284">
        <f>VLOOKUP(A2439,Specifikation!A:E,5,0)/12</f>
        <v>0</v>
      </c>
    </row>
    <row r="2440" spans="1:8">
      <c r="A2440" s="285">
        <v>8319</v>
      </c>
      <c r="B2440" s="165">
        <v>1</v>
      </c>
      <c r="C2440" s="165"/>
      <c r="D2440" s="165"/>
      <c r="E2440" s="165"/>
      <c r="F2440" s="165" t="s">
        <v>231</v>
      </c>
      <c r="G2440" s="165">
        <v>201803</v>
      </c>
      <c r="H2440" s="284">
        <f>VLOOKUP(A2440,Specifikation!A:E,5,0)/12</f>
        <v>0</v>
      </c>
    </row>
    <row r="2441" spans="1:8">
      <c r="A2441" s="285">
        <v>8319</v>
      </c>
      <c r="B2441" s="165">
        <v>1</v>
      </c>
      <c r="C2441" s="165"/>
      <c r="D2441" s="165"/>
      <c r="E2441" s="165"/>
      <c r="F2441" s="165" t="s">
        <v>231</v>
      </c>
      <c r="G2441" s="165">
        <v>201804</v>
      </c>
      <c r="H2441" s="284">
        <f>VLOOKUP(A2441,Specifikation!A:E,5,0)/12</f>
        <v>0</v>
      </c>
    </row>
    <row r="2442" spans="1:8">
      <c r="A2442" s="285">
        <v>8319</v>
      </c>
      <c r="B2442" s="165">
        <v>1</v>
      </c>
      <c r="C2442" s="165"/>
      <c r="D2442" s="165"/>
      <c r="E2442" s="165"/>
      <c r="F2442" s="165" t="s">
        <v>231</v>
      </c>
      <c r="G2442" s="165">
        <v>201805</v>
      </c>
      <c r="H2442" s="284">
        <f>VLOOKUP(A2442,Specifikation!A:E,5,0)/12</f>
        <v>0</v>
      </c>
    </row>
    <row r="2443" spans="1:8">
      <c r="A2443" s="285">
        <v>8319</v>
      </c>
      <c r="B2443" s="165">
        <v>1</v>
      </c>
      <c r="C2443" s="165"/>
      <c r="D2443" s="165"/>
      <c r="E2443" s="165"/>
      <c r="F2443" s="165" t="s">
        <v>231</v>
      </c>
      <c r="G2443" s="165">
        <v>201806</v>
      </c>
      <c r="H2443" s="284">
        <f>VLOOKUP(A2443,Specifikation!A:E,5,0)/12</f>
        <v>0</v>
      </c>
    </row>
    <row r="2444" spans="1:8">
      <c r="A2444" s="285">
        <v>8319</v>
      </c>
      <c r="B2444" s="165">
        <v>1</v>
      </c>
      <c r="C2444" s="165"/>
      <c r="D2444" s="165"/>
      <c r="E2444" s="165"/>
      <c r="F2444" s="165" t="s">
        <v>231</v>
      </c>
      <c r="G2444" s="165">
        <v>201807</v>
      </c>
      <c r="H2444" s="284">
        <f>VLOOKUP(A2444,Specifikation!A:E,5,0)/12</f>
        <v>0</v>
      </c>
    </row>
    <row r="2445" spans="1:8">
      <c r="A2445" s="285">
        <v>8319</v>
      </c>
      <c r="B2445" s="165">
        <v>1</v>
      </c>
      <c r="C2445" s="165"/>
      <c r="D2445" s="165"/>
      <c r="E2445" s="165"/>
      <c r="F2445" s="165" t="s">
        <v>231</v>
      </c>
      <c r="G2445" s="165">
        <v>201808</v>
      </c>
      <c r="H2445" s="284">
        <f>VLOOKUP(A2445,Specifikation!A:E,5,0)/12</f>
        <v>0</v>
      </c>
    </row>
    <row r="2446" spans="1:8">
      <c r="A2446" s="285">
        <v>8319</v>
      </c>
      <c r="B2446" s="165">
        <v>1</v>
      </c>
      <c r="C2446" s="165"/>
      <c r="D2446" s="165"/>
      <c r="E2446" s="165"/>
      <c r="F2446" s="165" t="s">
        <v>231</v>
      </c>
      <c r="G2446" s="165">
        <v>201809</v>
      </c>
      <c r="H2446" s="284">
        <f>VLOOKUP(A2446,Specifikation!A:E,5,0)/12</f>
        <v>0</v>
      </c>
    </row>
    <row r="2447" spans="1:8">
      <c r="A2447" s="285">
        <v>8319</v>
      </c>
      <c r="B2447" s="165">
        <v>1</v>
      </c>
      <c r="C2447" s="165"/>
      <c r="D2447" s="165"/>
      <c r="E2447" s="165"/>
      <c r="F2447" s="165" t="s">
        <v>231</v>
      </c>
      <c r="G2447" s="165">
        <v>201810</v>
      </c>
      <c r="H2447" s="284">
        <f>VLOOKUP(A2447,Specifikation!A:E,5,0)/12</f>
        <v>0</v>
      </c>
    </row>
    <row r="2448" spans="1:8">
      <c r="A2448" s="285">
        <v>8319</v>
      </c>
      <c r="B2448" s="165">
        <v>1</v>
      </c>
      <c r="C2448" s="165"/>
      <c r="D2448" s="165"/>
      <c r="E2448" s="165"/>
      <c r="F2448" s="165" t="s">
        <v>231</v>
      </c>
      <c r="G2448" s="165">
        <v>201811</v>
      </c>
      <c r="H2448" s="284">
        <f>VLOOKUP(A2448,Specifikation!A:E,5,0)/12</f>
        <v>0</v>
      </c>
    </row>
    <row r="2449" spans="1:8">
      <c r="A2449" s="285">
        <v>8319</v>
      </c>
      <c r="B2449" s="165">
        <v>1</v>
      </c>
      <c r="C2449" s="165"/>
      <c r="D2449" s="165"/>
      <c r="E2449" s="165"/>
      <c r="F2449" s="165" t="s">
        <v>231</v>
      </c>
      <c r="G2449" s="165">
        <v>201812</v>
      </c>
      <c r="H2449" s="284">
        <f>VLOOKUP(A2449,Specifikation!A:E,5,0)/12</f>
        <v>0</v>
      </c>
    </row>
    <row r="2450" spans="1:8">
      <c r="A2450" s="285">
        <v>8390</v>
      </c>
      <c r="B2450" s="165">
        <v>1</v>
      </c>
      <c r="C2450" s="165"/>
      <c r="D2450" s="165"/>
      <c r="E2450" s="165"/>
      <c r="F2450" s="165" t="s">
        <v>231</v>
      </c>
      <c r="G2450" s="165">
        <v>201801</v>
      </c>
      <c r="H2450" s="284">
        <f>VLOOKUP(A2450,Specifikation!A:E,5,0)/12</f>
        <v>0</v>
      </c>
    </row>
    <row r="2451" spans="1:8">
      <c r="A2451" s="285">
        <v>8390</v>
      </c>
      <c r="B2451" s="165">
        <v>1</v>
      </c>
      <c r="C2451" s="165"/>
      <c r="D2451" s="165"/>
      <c r="E2451" s="165"/>
      <c r="F2451" s="165" t="s">
        <v>231</v>
      </c>
      <c r="G2451" s="165">
        <v>201802</v>
      </c>
      <c r="H2451" s="284">
        <f>VLOOKUP(A2451,Specifikation!A:E,5,0)/12</f>
        <v>0</v>
      </c>
    </row>
    <row r="2452" spans="1:8">
      <c r="A2452" s="285">
        <v>8390</v>
      </c>
      <c r="B2452" s="165">
        <v>1</v>
      </c>
      <c r="C2452" s="165"/>
      <c r="D2452" s="165"/>
      <c r="E2452" s="165"/>
      <c r="F2452" s="165" t="s">
        <v>231</v>
      </c>
      <c r="G2452" s="165">
        <v>201803</v>
      </c>
      <c r="H2452" s="284">
        <f>VLOOKUP(A2452,Specifikation!A:E,5,0)/12</f>
        <v>0</v>
      </c>
    </row>
    <row r="2453" spans="1:8">
      <c r="A2453" s="285">
        <v>8390</v>
      </c>
      <c r="B2453" s="165">
        <v>1</v>
      </c>
      <c r="C2453" s="165"/>
      <c r="D2453" s="165"/>
      <c r="E2453" s="165"/>
      <c r="F2453" s="165" t="s">
        <v>231</v>
      </c>
      <c r="G2453" s="165">
        <v>201804</v>
      </c>
      <c r="H2453" s="284">
        <f>VLOOKUP(A2453,Specifikation!A:E,5,0)/12</f>
        <v>0</v>
      </c>
    </row>
    <row r="2454" spans="1:8">
      <c r="A2454" s="285">
        <v>8390</v>
      </c>
      <c r="B2454" s="165">
        <v>1</v>
      </c>
      <c r="C2454" s="165"/>
      <c r="D2454" s="165"/>
      <c r="E2454" s="165"/>
      <c r="F2454" s="165" t="s">
        <v>231</v>
      </c>
      <c r="G2454" s="165">
        <v>201805</v>
      </c>
      <c r="H2454" s="284">
        <f>VLOOKUP(A2454,Specifikation!A:E,5,0)/12</f>
        <v>0</v>
      </c>
    </row>
    <row r="2455" spans="1:8">
      <c r="A2455" s="285">
        <v>8390</v>
      </c>
      <c r="B2455" s="165">
        <v>1</v>
      </c>
      <c r="C2455" s="165"/>
      <c r="D2455" s="165"/>
      <c r="E2455" s="165"/>
      <c r="F2455" s="165" t="s">
        <v>231</v>
      </c>
      <c r="G2455" s="165">
        <v>201806</v>
      </c>
      <c r="H2455" s="284">
        <f>VLOOKUP(A2455,Specifikation!A:E,5,0)/12</f>
        <v>0</v>
      </c>
    </row>
    <row r="2456" spans="1:8">
      <c r="A2456" s="285">
        <v>8390</v>
      </c>
      <c r="B2456" s="165">
        <v>1</v>
      </c>
      <c r="C2456" s="165"/>
      <c r="D2456" s="165"/>
      <c r="E2456" s="165"/>
      <c r="F2456" s="165" t="s">
        <v>231</v>
      </c>
      <c r="G2456" s="165">
        <v>201807</v>
      </c>
      <c r="H2456" s="284">
        <f>VLOOKUP(A2456,Specifikation!A:E,5,0)/12</f>
        <v>0</v>
      </c>
    </row>
    <row r="2457" spans="1:8">
      <c r="A2457" s="285">
        <v>8390</v>
      </c>
      <c r="B2457" s="165">
        <v>1</v>
      </c>
      <c r="C2457" s="165"/>
      <c r="D2457" s="165"/>
      <c r="E2457" s="165"/>
      <c r="F2457" s="165" t="s">
        <v>231</v>
      </c>
      <c r="G2457" s="165">
        <v>201808</v>
      </c>
      <c r="H2457" s="284">
        <f>VLOOKUP(A2457,Specifikation!A:E,5,0)/12</f>
        <v>0</v>
      </c>
    </row>
    <row r="2458" spans="1:8">
      <c r="A2458" s="285">
        <v>8390</v>
      </c>
      <c r="B2458" s="165">
        <v>1</v>
      </c>
      <c r="C2458" s="165"/>
      <c r="D2458" s="165"/>
      <c r="E2458" s="165"/>
      <c r="F2458" s="165" t="s">
        <v>231</v>
      </c>
      <c r="G2458" s="165">
        <v>201809</v>
      </c>
      <c r="H2458" s="284">
        <f>VLOOKUP(A2458,Specifikation!A:E,5,0)/12</f>
        <v>0</v>
      </c>
    </row>
    <row r="2459" spans="1:8">
      <c r="A2459" s="285">
        <v>8390</v>
      </c>
      <c r="B2459" s="165">
        <v>1</v>
      </c>
      <c r="C2459" s="165"/>
      <c r="D2459" s="165"/>
      <c r="E2459" s="165"/>
      <c r="F2459" s="165" t="s">
        <v>231</v>
      </c>
      <c r="G2459" s="165">
        <v>201810</v>
      </c>
      <c r="H2459" s="284">
        <f>VLOOKUP(A2459,Specifikation!A:E,5,0)/12</f>
        <v>0</v>
      </c>
    </row>
    <row r="2460" spans="1:8">
      <c r="A2460" s="285">
        <v>8390</v>
      </c>
      <c r="B2460" s="165">
        <v>1</v>
      </c>
      <c r="C2460" s="165"/>
      <c r="D2460" s="165"/>
      <c r="E2460" s="165"/>
      <c r="F2460" s="165" t="s">
        <v>231</v>
      </c>
      <c r="G2460" s="165">
        <v>201811</v>
      </c>
      <c r="H2460" s="284">
        <f>VLOOKUP(A2460,Specifikation!A:E,5,0)/12</f>
        <v>0</v>
      </c>
    </row>
    <row r="2461" spans="1:8">
      <c r="A2461" s="285">
        <v>8390</v>
      </c>
      <c r="B2461" s="165">
        <v>1</v>
      </c>
      <c r="C2461" s="165"/>
      <c r="D2461" s="165"/>
      <c r="E2461" s="165"/>
      <c r="F2461" s="165" t="s">
        <v>231</v>
      </c>
      <c r="G2461" s="165">
        <v>201812</v>
      </c>
      <c r="H2461" s="284">
        <f>VLOOKUP(A2461,Specifikation!A:E,5,0)/12</f>
        <v>0</v>
      </c>
    </row>
    <row r="2462" spans="1:8">
      <c r="A2462" s="285">
        <v>8411</v>
      </c>
      <c r="B2462" s="165">
        <v>1</v>
      </c>
      <c r="C2462" s="165"/>
      <c r="D2462" s="165"/>
      <c r="E2462" s="165"/>
      <c r="F2462" s="165" t="s">
        <v>231</v>
      </c>
      <c r="G2462" s="165">
        <v>201801</v>
      </c>
      <c r="H2462" s="284">
        <f>VLOOKUP(A2462,Specifikation!A:E,5,0)/12</f>
        <v>-87500</v>
      </c>
    </row>
    <row r="2463" spans="1:8">
      <c r="A2463" s="285">
        <v>8411</v>
      </c>
      <c r="B2463" s="165">
        <v>1</v>
      </c>
      <c r="C2463" s="165"/>
      <c r="D2463" s="165"/>
      <c r="E2463" s="165"/>
      <c r="F2463" s="165" t="s">
        <v>231</v>
      </c>
      <c r="G2463" s="165">
        <v>201802</v>
      </c>
      <c r="H2463" s="284">
        <f>VLOOKUP(A2463,Specifikation!A:E,5,0)/12</f>
        <v>-87500</v>
      </c>
    </row>
    <row r="2464" spans="1:8">
      <c r="A2464" s="285">
        <v>8411</v>
      </c>
      <c r="B2464" s="165">
        <v>1</v>
      </c>
      <c r="C2464" s="165"/>
      <c r="D2464" s="165"/>
      <c r="E2464" s="165"/>
      <c r="F2464" s="165" t="s">
        <v>231</v>
      </c>
      <c r="G2464" s="165">
        <v>201803</v>
      </c>
      <c r="H2464" s="284">
        <f>VLOOKUP(A2464,Specifikation!A:E,5,0)/12</f>
        <v>-87500</v>
      </c>
    </row>
    <row r="2465" spans="1:8">
      <c r="A2465" s="285">
        <v>8411</v>
      </c>
      <c r="B2465" s="165">
        <v>1</v>
      </c>
      <c r="C2465" s="165"/>
      <c r="D2465" s="165"/>
      <c r="E2465" s="165"/>
      <c r="F2465" s="165" t="s">
        <v>231</v>
      </c>
      <c r="G2465" s="165">
        <v>201804</v>
      </c>
      <c r="H2465" s="284">
        <f>VLOOKUP(A2465,Specifikation!A:E,5,0)/12</f>
        <v>-87500</v>
      </c>
    </row>
    <row r="2466" spans="1:8">
      <c r="A2466" s="285">
        <v>8411</v>
      </c>
      <c r="B2466" s="165">
        <v>1</v>
      </c>
      <c r="C2466" s="165"/>
      <c r="D2466" s="165"/>
      <c r="E2466" s="165"/>
      <c r="F2466" s="165" t="s">
        <v>231</v>
      </c>
      <c r="G2466" s="165">
        <v>201805</v>
      </c>
      <c r="H2466" s="284">
        <f>VLOOKUP(A2466,Specifikation!A:E,5,0)/12</f>
        <v>-87500</v>
      </c>
    </row>
    <row r="2467" spans="1:8">
      <c r="A2467" s="285">
        <v>8411</v>
      </c>
      <c r="B2467" s="165">
        <v>1</v>
      </c>
      <c r="C2467" s="165"/>
      <c r="D2467" s="165"/>
      <c r="E2467" s="165"/>
      <c r="F2467" s="165" t="s">
        <v>231</v>
      </c>
      <c r="G2467" s="165">
        <v>201806</v>
      </c>
      <c r="H2467" s="284">
        <f>VLOOKUP(A2467,Specifikation!A:E,5,0)/12</f>
        <v>-87500</v>
      </c>
    </row>
    <row r="2468" spans="1:8">
      <c r="A2468" s="285">
        <v>8411</v>
      </c>
      <c r="B2468" s="165">
        <v>1</v>
      </c>
      <c r="C2468" s="165"/>
      <c r="D2468" s="165"/>
      <c r="E2468" s="165"/>
      <c r="F2468" s="165" t="s">
        <v>231</v>
      </c>
      <c r="G2468" s="165">
        <v>201807</v>
      </c>
      <c r="H2468" s="284">
        <f>VLOOKUP(A2468,Specifikation!A:E,5,0)/12</f>
        <v>-87500</v>
      </c>
    </row>
    <row r="2469" spans="1:8">
      <c r="A2469" s="285">
        <v>8411</v>
      </c>
      <c r="B2469" s="165">
        <v>1</v>
      </c>
      <c r="C2469" s="165"/>
      <c r="D2469" s="165"/>
      <c r="E2469" s="165"/>
      <c r="F2469" s="165" t="s">
        <v>231</v>
      </c>
      <c r="G2469" s="165">
        <v>201808</v>
      </c>
      <c r="H2469" s="284">
        <f>VLOOKUP(A2469,Specifikation!A:E,5,0)/12</f>
        <v>-87500</v>
      </c>
    </row>
    <row r="2470" spans="1:8">
      <c r="A2470" s="285">
        <v>8411</v>
      </c>
      <c r="B2470" s="165">
        <v>1</v>
      </c>
      <c r="C2470" s="165"/>
      <c r="D2470" s="165"/>
      <c r="E2470" s="165"/>
      <c r="F2470" s="165" t="s">
        <v>231</v>
      </c>
      <c r="G2470" s="165">
        <v>201809</v>
      </c>
      <c r="H2470" s="284">
        <f>VLOOKUP(A2470,Specifikation!A:E,5,0)/12</f>
        <v>-87500</v>
      </c>
    </row>
    <row r="2471" spans="1:8">
      <c r="A2471" s="285">
        <v>8411</v>
      </c>
      <c r="B2471" s="165">
        <v>1</v>
      </c>
      <c r="C2471" s="165"/>
      <c r="D2471" s="165"/>
      <c r="E2471" s="165"/>
      <c r="F2471" s="165" t="s">
        <v>231</v>
      </c>
      <c r="G2471" s="165">
        <v>201810</v>
      </c>
      <c r="H2471" s="284">
        <f>VLOOKUP(A2471,Specifikation!A:E,5,0)/12</f>
        <v>-87500</v>
      </c>
    </row>
    <row r="2472" spans="1:8">
      <c r="A2472" s="285">
        <v>8411</v>
      </c>
      <c r="B2472" s="165">
        <v>1</v>
      </c>
      <c r="C2472" s="165"/>
      <c r="D2472" s="165"/>
      <c r="E2472" s="165"/>
      <c r="F2472" s="165" t="s">
        <v>231</v>
      </c>
      <c r="G2472" s="165">
        <v>201811</v>
      </c>
      <c r="H2472" s="284">
        <f>VLOOKUP(A2472,Specifikation!A:E,5,0)/12</f>
        <v>-87500</v>
      </c>
    </row>
    <row r="2473" spans="1:8">
      <c r="A2473" s="285">
        <v>8411</v>
      </c>
      <c r="B2473" s="165">
        <v>1</v>
      </c>
      <c r="C2473" s="165"/>
      <c r="D2473" s="165"/>
      <c r="E2473" s="165"/>
      <c r="F2473" s="165" t="s">
        <v>231</v>
      </c>
      <c r="G2473" s="165">
        <v>201812</v>
      </c>
      <c r="H2473" s="284">
        <f>VLOOKUP(A2473,Specifikation!A:E,5,0)/12</f>
        <v>-87500</v>
      </c>
    </row>
    <row r="2474" spans="1:8">
      <c r="A2474" s="285">
        <v>8422</v>
      </c>
      <c r="B2474" s="165">
        <v>1</v>
      </c>
      <c r="C2474" s="165"/>
      <c r="D2474" s="165"/>
      <c r="E2474" s="165"/>
      <c r="F2474" s="165" t="s">
        <v>231</v>
      </c>
      <c r="G2474" s="165">
        <v>201801</v>
      </c>
      <c r="H2474" s="284">
        <f>VLOOKUP(A2474,Specifikation!A:E,5,0)/12</f>
        <v>0</v>
      </c>
    </row>
    <row r="2475" spans="1:8">
      <c r="A2475" s="285">
        <v>8422</v>
      </c>
      <c r="B2475" s="165">
        <v>1</v>
      </c>
      <c r="C2475" s="165"/>
      <c r="D2475" s="165"/>
      <c r="E2475" s="165"/>
      <c r="F2475" s="165" t="s">
        <v>231</v>
      </c>
      <c r="G2475" s="165">
        <v>201802</v>
      </c>
      <c r="H2475" s="284">
        <f>VLOOKUP(A2475,Specifikation!A:E,5,0)/12</f>
        <v>0</v>
      </c>
    </row>
    <row r="2476" spans="1:8">
      <c r="A2476" s="285">
        <v>8422</v>
      </c>
      <c r="B2476" s="165">
        <v>1</v>
      </c>
      <c r="C2476" s="165"/>
      <c r="D2476" s="165"/>
      <c r="E2476" s="165"/>
      <c r="F2476" s="165" t="s">
        <v>231</v>
      </c>
      <c r="G2476" s="165">
        <v>201803</v>
      </c>
      <c r="H2476" s="284">
        <f>VLOOKUP(A2476,Specifikation!A:E,5,0)/12</f>
        <v>0</v>
      </c>
    </row>
    <row r="2477" spans="1:8">
      <c r="A2477" s="285">
        <v>8422</v>
      </c>
      <c r="B2477" s="165">
        <v>1</v>
      </c>
      <c r="C2477" s="165"/>
      <c r="D2477" s="165"/>
      <c r="E2477" s="165"/>
      <c r="F2477" s="165" t="s">
        <v>231</v>
      </c>
      <c r="G2477" s="165">
        <v>201804</v>
      </c>
      <c r="H2477" s="284">
        <f>VLOOKUP(A2477,Specifikation!A:E,5,0)/12</f>
        <v>0</v>
      </c>
    </row>
    <row r="2478" spans="1:8">
      <c r="A2478" s="285">
        <v>8422</v>
      </c>
      <c r="B2478" s="165">
        <v>1</v>
      </c>
      <c r="C2478" s="165"/>
      <c r="D2478" s="165"/>
      <c r="E2478" s="165"/>
      <c r="F2478" s="165" t="s">
        <v>231</v>
      </c>
      <c r="G2478" s="165">
        <v>201805</v>
      </c>
      <c r="H2478" s="284">
        <f>VLOOKUP(A2478,Specifikation!A:E,5,0)/12</f>
        <v>0</v>
      </c>
    </row>
    <row r="2479" spans="1:8">
      <c r="A2479" s="285">
        <v>8422</v>
      </c>
      <c r="B2479" s="165">
        <v>1</v>
      </c>
      <c r="C2479" s="165"/>
      <c r="D2479" s="165"/>
      <c r="E2479" s="165"/>
      <c r="F2479" s="165" t="s">
        <v>231</v>
      </c>
      <c r="G2479" s="165">
        <v>201806</v>
      </c>
      <c r="H2479" s="284">
        <f>VLOOKUP(A2479,Specifikation!A:E,5,0)/12</f>
        <v>0</v>
      </c>
    </row>
    <row r="2480" spans="1:8">
      <c r="A2480" s="285">
        <v>8422</v>
      </c>
      <c r="B2480" s="165">
        <v>1</v>
      </c>
      <c r="C2480" s="165"/>
      <c r="D2480" s="165"/>
      <c r="E2480" s="165"/>
      <c r="F2480" s="165" t="s">
        <v>231</v>
      </c>
      <c r="G2480" s="165">
        <v>201807</v>
      </c>
      <c r="H2480" s="284">
        <f>VLOOKUP(A2480,Specifikation!A:E,5,0)/12</f>
        <v>0</v>
      </c>
    </row>
    <row r="2481" spans="1:8">
      <c r="A2481" s="285">
        <v>8422</v>
      </c>
      <c r="B2481" s="165">
        <v>1</v>
      </c>
      <c r="C2481" s="165"/>
      <c r="D2481" s="165"/>
      <c r="E2481" s="165"/>
      <c r="F2481" s="165" t="s">
        <v>231</v>
      </c>
      <c r="G2481" s="165">
        <v>201808</v>
      </c>
      <c r="H2481" s="284">
        <f>VLOOKUP(A2481,Specifikation!A:E,5,0)/12</f>
        <v>0</v>
      </c>
    </row>
    <row r="2482" spans="1:8">
      <c r="A2482" s="285">
        <v>8422</v>
      </c>
      <c r="B2482" s="165">
        <v>1</v>
      </c>
      <c r="C2482" s="165"/>
      <c r="D2482" s="165"/>
      <c r="E2482" s="165"/>
      <c r="F2482" s="165" t="s">
        <v>231</v>
      </c>
      <c r="G2482" s="165">
        <v>201809</v>
      </c>
      <c r="H2482" s="284">
        <f>VLOOKUP(A2482,Specifikation!A:E,5,0)/12</f>
        <v>0</v>
      </c>
    </row>
    <row r="2483" spans="1:8">
      <c r="A2483" s="285">
        <v>8422</v>
      </c>
      <c r="B2483" s="165">
        <v>1</v>
      </c>
      <c r="C2483" s="165"/>
      <c r="D2483" s="165"/>
      <c r="E2483" s="165"/>
      <c r="F2483" s="165" t="s">
        <v>231</v>
      </c>
      <c r="G2483" s="165">
        <v>201810</v>
      </c>
      <c r="H2483" s="284">
        <f>VLOOKUP(A2483,Specifikation!A:E,5,0)/12</f>
        <v>0</v>
      </c>
    </row>
    <row r="2484" spans="1:8">
      <c r="A2484" s="285">
        <v>8422</v>
      </c>
      <c r="B2484" s="165">
        <v>1</v>
      </c>
      <c r="C2484" s="165"/>
      <c r="D2484" s="165"/>
      <c r="E2484" s="165"/>
      <c r="F2484" s="165" t="s">
        <v>231</v>
      </c>
      <c r="G2484" s="165">
        <v>201811</v>
      </c>
      <c r="H2484" s="284">
        <f>VLOOKUP(A2484,Specifikation!A:E,5,0)/12</f>
        <v>0</v>
      </c>
    </row>
    <row r="2485" spans="1:8">
      <c r="A2485" s="285">
        <v>8422</v>
      </c>
      <c r="B2485" s="165">
        <v>1</v>
      </c>
      <c r="C2485" s="165"/>
      <c r="D2485" s="165"/>
      <c r="E2485" s="165"/>
      <c r="F2485" s="165" t="s">
        <v>231</v>
      </c>
      <c r="G2485" s="165">
        <v>201812</v>
      </c>
      <c r="H2485" s="284">
        <f>VLOOKUP(A2485,Specifikation!A:E,5,0)/12</f>
        <v>0</v>
      </c>
    </row>
    <row r="2486" spans="1:8">
      <c r="A2486" s="285">
        <v>8423</v>
      </c>
      <c r="B2486" s="165">
        <v>1</v>
      </c>
      <c r="C2486" s="165"/>
      <c r="D2486" s="165"/>
      <c r="E2486" s="165"/>
      <c r="F2486" s="165" t="s">
        <v>231</v>
      </c>
      <c r="G2486" s="165">
        <v>201801</v>
      </c>
      <c r="H2486" s="284">
        <f>VLOOKUP(A2486,Specifikation!A:E,5,0)/12</f>
        <v>0</v>
      </c>
    </row>
    <row r="2487" spans="1:8">
      <c r="A2487" s="285">
        <v>8423</v>
      </c>
      <c r="B2487" s="165">
        <v>1</v>
      </c>
      <c r="C2487" s="165"/>
      <c r="D2487" s="165"/>
      <c r="E2487" s="165"/>
      <c r="F2487" s="165" t="s">
        <v>231</v>
      </c>
      <c r="G2487" s="165">
        <v>201802</v>
      </c>
      <c r="H2487" s="284">
        <f>VLOOKUP(A2487,Specifikation!A:E,5,0)/12</f>
        <v>0</v>
      </c>
    </row>
    <row r="2488" spans="1:8">
      <c r="A2488" s="285">
        <v>8423</v>
      </c>
      <c r="B2488" s="165">
        <v>1</v>
      </c>
      <c r="C2488" s="165"/>
      <c r="D2488" s="165"/>
      <c r="E2488" s="165"/>
      <c r="F2488" s="165" t="s">
        <v>231</v>
      </c>
      <c r="G2488" s="165">
        <v>201803</v>
      </c>
      <c r="H2488" s="284">
        <f>VLOOKUP(A2488,Specifikation!A:E,5,0)/12</f>
        <v>0</v>
      </c>
    </row>
    <row r="2489" spans="1:8">
      <c r="A2489" s="285">
        <v>8423</v>
      </c>
      <c r="B2489" s="165">
        <v>1</v>
      </c>
      <c r="C2489" s="165"/>
      <c r="D2489" s="165"/>
      <c r="E2489" s="165"/>
      <c r="F2489" s="165" t="s">
        <v>231</v>
      </c>
      <c r="G2489" s="165">
        <v>201804</v>
      </c>
      <c r="H2489" s="284">
        <f>VLOOKUP(A2489,Specifikation!A:E,5,0)/12</f>
        <v>0</v>
      </c>
    </row>
    <row r="2490" spans="1:8">
      <c r="A2490" s="285">
        <v>8423</v>
      </c>
      <c r="B2490" s="165">
        <v>1</v>
      </c>
      <c r="C2490" s="165"/>
      <c r="D2490" s="165"/>
      <c r="E2490" s="165"/>
      <c r="F2490" s="165" t="s">
        <v>231</v>
      </c>
      <c r="G2490" s="165">
        <v>201805</v>
      </c>
      <c r="H2490" s="284">
        <f>VLOOKUP(A2490,Specifikation!A:E,5,0)/12</f>
        <v>0</v>
      </c>
    </row>
    <row r="2491" spans="1:8">
      <c r="A2491" s="285">
        <v>8423</v>
      </c>
      <c r="B2491" s="165">
        <v>1</v>
      </c>
      <c r="C2491" s="165"/>
      <c r="D2491" s="165"/>
      <c r="E2491" s="165"/>
      <c r="F2491" s="165" t="s">
        <v>231</v>
      </c>
      <c r="G2491" s="165">
        <v>201806</v>
      </c>
      <c r="H2491" s="284">
        <f>VLOOKUP(A2491,Specifikation!A:E,5,0)/12</f>
        <v>0</v>
      </c>
    </row>
    <row r="2492" spans="1:8">
      <c r="A2492" s="285">
        <v>8423</v>
      </c>
      <c r="B2492" s="165">
        <v>1</v>
      </c>
      <c r="C2492" s="165"/>
      <c r="D2492" s="165"/>
      <c r="E2492" s="165"/>
      <c r="F2492" s="165" t="s">
        <v>231</v>
      </c>
      <c r="G2492" s="165">
        <v>201807</v>
      </c>
      <c r="H2492" s="284">
        <f>VLOOKUP(A2492,Specifikation!A:E,5,0)/12</f>
        <v>0</v>
      </c>
    </row>
    <row r="2493" spans="1:8">
      <c r="A2493" s="285">
        <v>8423</v>
      </c>
      <c r="B2493" s="165">
        <v>1</v>
      </c>
      <c r="C2493" s="165"/>
      <c r="D2493" s="165"/>
      <c r="E2493" s="165"/>
      <c r="F2493" s="165" t="s">
        <v>231</v>
      </c>
      <c r="G2493" s="165">
        <v>201808</v>
      </c>
      <c r="H2493" s="284">
        <f>VLOOKUP(A2493,Specifikation!A:E,5,0)/12</f>
        <v>0</v>
      </c>
    </row>
    <row r="2494" spans="1:8">
      <c r="A2494" s="285">
        <v>8423</v>
      </c>
      <c r="B2494" s="165">
        <v>1</v>
      </c>
      <c r="C2494" s="165"/>
      <c r="D2494" s="165"/>
      <c r="E2494" s="165"/>
      <c r="F2494" s="165" t="s">
        <v>231</v>
      </c>
      <c r="G2494" s="165">
        <v>201809</v>
      </c>
      <c r="H2494" s="284">
        <f>VLOOKUP(A2494,Specifikation!A:E,5,0)/12</f>
        <v>0</v>
      </c>
    </row>
    <row r="2495" spans="1:8">
      <c r="A2495" s="285">
        <v>8423</v>
      </c>
      <c r="B2495" s="165">
        <v>1</v>
      </c>
      <c r="C2495" s="165"/>
      <c r="D2495" s="165"/>
      <c r="E2495" s="165"/>
      <c r="F2495" s="165" t="s">
        <v>231</v>
      </c>
      <c r="G2495" s="165">
        <v>201810</v>
      </c>
      <c r="H2495" s="284">
        <f>VLOOKUP(A2495,Specifikation!A:E,5,0)/12</f>
        <v>0</v>
      </c>
    </row>
    <row r="2496" spans="1:8">
      <c r="A2496" s="285">
        <v>8423</v>
      </c>
      <c r="B2496" s="165">
        <v>1</v>
      </c>
      <c r="C2496" s="165"/>
      <c r="D2496" s="165"/>
      <c r="E2496" s="165"/>
      <c r="F2496" s="165" t="s">
        <v>231</v>
      </c>
      <c r="G2496" s="165">
        <v>201811</v>
      </c>
      <c r="H2496" s="284">
        <f>VLOOKUP(A2496,Specifikation!A:E,5,0)/12</f>
        <v>0</v>
      </c>
    </row>
    <row r="2497" spans="1:8">
      <c r="A2497" s="285">
        <v>8423</v>
      </c>
      <c r="B2497" s="165">
        <v>1</v>
      </c>
      <c r="C2497" s="165"/>
      <c r="D2497" s="165"/>
      <c r="E2497" s="165"/>
      <c r="F2497" s="165" t="s">
        <v>231</v>
      </c>
      <c r="G2497" s="165">
        <v>201812</v>
      </c>
      <c r="H2497" s="284">
        <f>VLOOKUP(A2497,Specifikation!A:E,5,0)/12</f>
        <v>0</v>
      </c>
    </row>
    <row r="2498" spans="1:8">
      <c r="A2498" s="285">
        <v>8470</v>
      </c>
      <c r="B2498" s="165">
        <v>1</v>
      </c>
      <c r="C2498" s="165"/>
      <c r="D2498" s="165"/>
      <c r="E2498" s="165"/>
      <c r="F2498" s="165" t="s">
        <v>231</v>
      </c>
      <c r="G2498" s="165">
        <v>201801</v>
      </c>
      <c r="H2498" s="284">
        <f>VLOOKUP(A2498,Specifikation!A:E,5,0)/12</f>
        <v>0</v>
      </c>
    </row>
    <row r="2499" spans="1:8">
      <c r="A2499" s="285">
        <v>8470</v>
      </c>
      <c r="B2499" s="165">
        <v>1</v>
      </c>
      <c r="C2499" s="165"/>
      <c r="D2499" s="165"/>
      <c r="E2499" s="165"/>
      <c r="F2499" s="165" t="s">
        <v>231</v>
      </c>
      <c r="G2499" s="165">
        <v>201802</v>
      </c>
      <c r="H2499" s="284">
        <f>VLOOKUP(A2499,Specifikation!A:E,5,0)/12</f>
        <v>0</v>
      </c>
    </row>
    <row r="2500" spans="1:8">
      <c r="A2500" s="285">
        <v>8470</v>
      </c>
      <c r="B2500" s="165">
        <v>1</v>
      </c>
      <c r="C2500" s="165"/>
      <c r="D2500" s="165"/>
      <c r="E2500" s="165"/>
      <c r="F2500" s="165" t="s">
        <v>231</v>
      </c>
      <c r="G2500" s="165">
        <v>201803</v>
      </c>
      <c r="H2500" s="284">
        <f>VLOOKUP(A2500,Specifikation!A:E,5,0)/12</f>
        <v>0</v>
      </c>
    </row>
    <row r="2501" spans="1:8">
      <c r="A2501" s="285">
        <v>8470</v>
      </c>
      <c r="B2501" s="165">
        <v>1</v>
      </c>
      <c r="C2501" s="165"/>
      <c r="D2501" s="165"/>
      <c r="E2501" s="165"/>
      <c r="F2501" s="165" t="s">
        <v>231</v>
      </c>
      <c r="G2501" s="165">
        <v>201804</v>
      </c>
      <c r="H2501" s="284">
        <f>VLOOKUP(A2501,Specifikation!A:E,5,0)/12</f>
        <v>0</v>
      </c>
    </row>
    <row r="2502" spans="1:8">
      <c r="A2502" s="285">
        <v>8470</v>
      </c>
      <c r="B2502" s="165">
        <v>1</v>
      </c>
      <c r="C2502" s="165"/>
      <c r="D2502" s="165"/>
      <c r="E2502" s="165"/>
      <c r="F2502" s="165" t="s">
        <v>231</v>
      </c>
      <c r="G2502" s="165">
        <v>201805</v>
      </c>
      <c r="H2502" s="284">
        <f>VLOOKUP(A2502,Specifikation!A:E,5,0)/12</f>
        <v>0</v>
      </c>
    </row>
    <row r="2503" spans="1:8">
      <c r="A2503" s="285">
        <v>8470</v>
      </c>
      <c r="B2503" s="165">
        <v>1</v>
      </c>
      <c r="C2503" s="165"/>
      <c r="D2503" s="165"/>
      <c r="E2503" s="165"/>
      <c r="F2503" s="165" t="s">
        <v>231</v>
      </c>
      <c r="G2503" s="165">
        <v>201806</v>
      </c>
      <c r="H2503" s="284">
        <f>VLOOKUP(A2503,Specifikation!A:E,5,0)/12</f>
        <v>0</v>
      </c>
    </row>
    <row r="2504" spans="1:8">
      <c r="A2504" s="285">
        <v>8470</v>
      </c>
      <c r="B2504" s="165">
        <v>1</v>
      </c>
      <c r="C2504" s="165"/>
      <c r="D2504" s="165"/>
      <c r="E2504" s="165"/>
      <c r="F2504" s="165" t="s">
        <v>231</v>
      </c>
      <c r="G2504" s="165">
        <v>201807</v>
      </c>
      <c r="H2504" s="284">
        <f>VLOOKUP(A2504,Specifikation!A:E,5,0)/12</f>
        <v>0</v>
      </c>
    </row>
    <row r="2505" spans="1:8">
      <c r="A2505" s="285">
        <v>8470</v>
      </c>
      <c r="B2505" s="165">
        <v>1</v>
      </c>
      <c r="C2505" s="165"/>
      <c r="D2505" s="165"/>
      <c r="E2505" s="165"/>
      <c r="F2505" s="165" t="s">
        <v>231</v>
      </c>
      <c r="G2505" s="165">
        <v>201808</v>
      </c>
      <c r="H2505" s="284">
        <f>VLOOKUP(A2505,Specifikation!A:E,5,0)/12</f>
        <v>0</v>
      </c>
    </row>
    <row r="2506" spans="1:8">
      <c r="A2506" s="285">
        <v>8470</v>
      </c>
      <c r="B2506" s="165">
        <v>1</v>
      </c>
      <c r="C2506" s="165"/>
      <c r="D2506" s="165"/>
      <c r="E2506" s="165"/>
      <c r="F2506" s="165" t="s">
        <v>231</v>
      </c>
      <c r="G2506" s="165">
        <v>201809</v>
      </c>
      <c r="H2506" s="284">
        <f>VLOOKUP(A2506,Specifikation!A:E,5,0)/12</f>
        <v>0</v>
      </c>
    </row>
    <row r="2507" spans="1:8">
      <c r="A2507" s="285">
        <v>8470</v>
      </c>
      <c r="B2507" s="165">
        <v>1</v>
      </c>
      <c r="C2507" s="165"/>
      <c r="D2507" s="165"/>
      <c r="E2507" s="165"/>
      <c r="F2507" s="165" t="s">
        <v>231</v>
      </c>
      <c r="G2507" s="165">
        <v>201810</v>
      </c>
      <c r="H2507" s="284">
        <f>VLOOKUP(A2507,Specifikation!A:E,5,0)/12</f>
        <v>0</v>
      </c>
    </row>
    <row r="2508" spans="1:8">
      <c r="A2508" s="285">
        <v>8470</v>
      </c>
      <c r="B2508" s="165">
        <v>1</v>
      </c>
      <c r="C2508" s="165"/>
      <c r="D2508" s="165"/>
      <c r="E2508" s="165"/>
      <c r="F2508" s="165" t="s">
        <v>231</v>
      </c>
      <c r="G2508" s="165">
        <v>201811</v>
      </c>
      <c r="H2508" s="284">
        <f>VLOOKUP(A2508,Specifikation!A:E,5,0)/12</f>
        <v>0</v>
      </c>
    </row>
    <row r="2509" spans="1:8">
      <c r="A2509" s="285">
        <v>8470</v>
      </c>
      <c r="B2509" s="165">
        <v>1</v>
      </c>
      <c r="C2509" s="165"/>
      <c r="D2509" s="165"/>
      <c r="E2509" s="165"/>
      <c r="F2509" s="165" t="s">
        <v>231</v>
      </c>
      <c r="G2509" s="165">
        <v>201812</v>
      </c>
      <c r="H2509" s="284">
        <f>VLOOKUP(A2509,Specifikation!A:E,5,0)/12</f>
        <v>0</v>
      </c>
    </row>
    <row r="2510" spans="1:8">
      <c r="A2510" s="285">
        <v>8490</v>
      </c>
      <c r="B2510" s="165">
        <v>1</v>
      </c>
      <c r="C2510" s="165"/>
      <c r="D2510" s="165"/>
      <c r="E2510" s="165"/>
      <c r="F2510" s="165" t="s">
        <v>231</v>
      </c>
      <c r="G2510" s="165">
        <v>201801</v>
      </c>
      <c r="H2510" s="284">
        <f>VLOOKUP(A2510,Specifikation!A:E,5,0)/12</f>
        <v>0</v>
      </c>
    </row>
    <row r="2511" spans="1:8">
      <c r="A2511" s="285">
        <v>8490</v>
      </c>
      <c r="B2511" s="165">
        <v>1</v>
      </c>
      <c r="C2511" s="165"/>
      <c r="D2511" s="165"/>
      <c r="E2511" s="165"/>
      <c r="F2511" s="165" t="s">
        <v>231</v>
      </c>
      <c r="G2511" s="165">
        <v>201802</v>
      </c>
      <c r="H2511" s="284">
        <f>VLOOKUP(A2511,Specifikation!A:E,5,0)/12</f>
        <v>0</v>
      </c>
    </row>
    <row r="2512" spans="1:8">
      <c r="A2512" s="285">
        <v>8490</v>
      </c>
      <c r="B2512" s="165">
        <v>1</v>
      </c>
      <c r="C2512" s="165"/>
      <c r="D2512" s="165"/>
      <c r="E2512" s="165"/>
      <c r="F2512" s="165" t="s">
        <v>231</v>
      </c>
      <c r="G2512" s="165">
        <v>201803</v>
      </c>
      <c r="H2512" s="284">
        <f>VLOOKUP(A2512,Specifikation!A:E,5,0)/12</f>
        <v>0</v>
      </c>
    </row>
    <row r="2513" spans="1:8">
      <c r="A2513" s="285">
        <v>8490</v>
      </c>
      <c r="B2513" s="165">
        <v>1</v>
      </c>
      <c r="C2513" s="165"/>
      <c r="D2513" s="165"/>
      <c r="E2513" s="165"/>
      <c r="F2513" s="165" t="s">
        <v>231</v>
      </c>
      <c r="G2513" s="165">
        <v>201804</v>
      </c>
      <c r="H2513" s="284">
        <f>VLOOKUP(A2513,Specifikation!A:E,5,0)/12</f>
        <v>0</v>
      </c>
    </row>
    <row r="2514" spans="1:8">
      <c r="A2514" s="285">
        <v>8490</v>
      </c>
      <c r="B2514" s="165">
        <v>1</v>
      </c>
      <c r="C2514" s="165"/>
      <c r="D2514" s="165"/>
      <c r="E2514" s="165"/>
      <c r="F2514" s="165" t="s">
        <v>231</v>
      </c>
      <c r="G2514" s="165">
        <v>201805</v>
      </c>
      <c r="H2514" s="284">
        <f>VLOOKUP(A2514,Specifikation!A:E,5,0)/12</f>
        <v>0</v>
      </c>
    </row>
    <row r="2515" spans="1:8">
      <c r="A2515" s="285">
        <v>8490</v>
      </c>
      <c r="B2515" s="165">
        <v>1</v>
      </c>
      <c r="C2515" s="165"/>
      <c r="D2515" s="165"/>
      <c r="E2515" s="165"/>
      <c r="F2515" s="165" t="s">
        <v>231</v>
      </c>
      <c r="G2515" s="165">
        <v>201806</v>
      </c>
      <c r="H2515" s="284">
        <f>VLOOKUP(A2515,Specifikation!A:E,5,0)/12</f>
        <v>0</v>
      </c>
    </row>
    <row r="2516" spans="1:8">
      <c r="A2516" s="285">
        <v>8490</v>
      </c>
      <c r="B2516" s="165">
        <v>1</v>
      </c>
      <c r="C2516" s="165"/>
      <c r="D2516" s="165"/>
      <c r="E2516" s="165"/>
      <c r="F2516" s="165" t="s">
        <v>231</v>
      </c>
      <c r="G2516" s="165">
        <v>201807</v>
      </c>
      <c r="H2516" s="284">
        <f>VLOOKUP(A2516,Specifikation!A:E,5,0)/12</f>
        <v>0</v>
      </c>
    </row>
    <row r="2517" spans="1:8">
      <c r="A2517" s="285">
        <v>8490</v>
      </c>
      <c r="B2517" s="165">
        <v>1</v>
      </c>
      <c r="C2517" s="165"/>
      <c r="D2517" s="165"/>
      <c r="E2517" s="165"/>
      <c r="F2517" s="165" t="s">
        <v>231</v>
      </c>
      <c r="G2517" s="165">
        <v>201808</v>
      </c>
      <c r="H2517" s="284">
        <f>VLOOKUP(A2517,Specifikation!A:E,5,0)/12</f>
        <v>0</v>
      </c>
    </row>
    <row r="2518" spans="1:8">
      <c r="A2518" s="285">
        <v>8490</v>
      </c>
      <c r="B2518" s="165">
        <v>1</v>
      </c>
      <c r="C2518" s="165"/>
      <c r="D2518" s="165"/>
      <c r="E2518" s="165"/>
      <c r="F2518" s="165" t="s">
        <v>231</v>
      </c>
      <c r="G2518" s="165">
        <v>201809</v>
      </c>
      <c r="H2518" s="284">
        <f>VLOOKUP(A2518,Specifikation!A:E,5,0)/12</f>
        <v>0</v>
      </c>
    </row>
    <row r="2519" spans="1:8">
      <c r="A2519" s="285">
        <v>8490</v>
      </c>
      <c r="B2519" s="165">
        <v>1</v>
      </c>
      <c r="C2519" s="165"/>
      <c r="D2519" s="165"/>
      <c r="E2519" s="165"/>
      <c r="F2519" s="165" t="s">
        <v>231</v>
      </c>
      <c r="G2519" s="165">
        <v>201810</v>
      </c>
      <c r="H2519" s="284">
        <f>VLOOKUP(A2519,Specifikation!A:E,5,0)/12</f>
        <v>0</v>
      </c>
    </row>
    <row r="2520" spans="1:8">
      <c r="A2520" s="285">
        <v>8490</v>
      </c>
      <c r="B2520" s="165">
        <v>1</v>
      </c>
      <c r="C2520" s="165"/>
      <c r="D2520" s="165"/>
      <c r="E2520" s="165"/>
      <c r="F2520" s="165" t="s">
        <v>231</v>
      </c>
      <c r="G2520" s="165">
        <v>201811</v>
      </c>
      <c r="H2520" s="284">
        <f>VLOOKUP(A2520,Specifikation!A:E,5,0)/12</f>
        <v>0</v>
      </c>
    </row>
    <row r="2521" spans="1:8">
      <c r="A2521" s="285">
        <v>8490</v>
      </c>
      <c r="B2521" s="165">
        <v>1</v>
      </c>
      <c r="C2521" s="165"/>
      <c r="D2521" s="165"/>
      <c r="E2521" s="165"/>
      <c r="F2521" s="165" t="s">
        <v>231</v>
      </c>
      <c r="G2521" s="165">
        <v>201812</v>
      </c>
      <c r="H2521" s="284">
        <f>VLOOKUP(A2521,Specifikation!A:E,5,0)/12</f>
        <v>0</v>
      </c>
    </row>
    <row r="2522" spans="1:8">
      <c r="A2522" s="285">
        <v>8874</v>
      </c>
      <c r="B2522" s="165">
        <v>1</v>
      </c>
      <c r="C2522" s="165"/>
      <c r="D2522" s="165"/>
      <c r="E2522" s="165"/>
      <c r="F2522" s="165" t="s">
        <v>231</v>
      </c>
      <c r="G2522" s="165">
        <v>201801</v>
      </c>
      <c r="H2522" s="284">
        <f>VLOOKUP(A2522,Specifikation!A:E,5,0)/12</f>
        <v>-123500</v>
      </c>
    </row>
    <row r="2523" spans="1:8">
      <c r="A2523" s="285">
        <v>8874</v>
      </c>
      <c r="B2523" s="165">
        <v>1</v>
      </c>
      <c r="C2523" s="165"/>
      <c r="D2523" s="165"/>
      <c r="E2523" s="165"/>
      <c r="F2523" s="165" t="s">
        <v>231</v>
      </c>
      <c r="G2523" s="165">
        <v>201802</v>
      </c>
      <c r="H2523" s="284">
        <f>VLOOKUP(A2523,Specifikation!A:E,5,0)/12</f>
        <v>-123500</v>
      </c>
    </row>
    <row r="2524" spans="1:8">
      <c r="A2524" s="285">
        <v>8874</v>
      </c>
      <c r="B2524" s="165">
        <v>1</v>
      </c>
      <c r="C2524" s="165"/>
      <c r="D2524" s="165"/>
      <c r="E2524" s="165"/>
      <c r="F2524" s="165" t="s">
        <v>231</v>
      </c>
      <c r="G2524" s="165">
        <v>201803</v>
      </c>
      <c r="H2524" s="284">
        <f>VLOOKUP(A2524,Specifikation!A:E,5,0)/12</f>
        <v>-123500</v>
      </c>
    </row>
    <row r="2525" spans="1:8">
      <c r="A2525" s="285">
        <v>8874</v>
      </c>
      <c r="B2525" s="165">
        <v>1</v>
      </c>
      <c r="C2525" s="165"/>
      <c r="D2525" s="165"/>
      <c r="E2525" s="165"/>
      <c r="F2525" s="165" t="s">
        <v>231</v>
      </c>
      <c r="G2525" s="165">
        <v>201804</v>
      </c>
      <c r="H2525" s="284">
        <f>VLOOKUP(A2525,Specifikation!A:E,5,0)/12</f>
        <v>-123500</v>
      </c>
    </row>
    <row r="2526" spans="1:8">
      <c r="A2526" s="285">
        <v>8874</v>
      </c>
      <c r="B2526" s="165">
        <v>1</v>
      </c>
      <c r="C2526" s="165"/>
      <c r="D2526" s="165"/>
      <c r="E2526" s="165"/>
      <c r="F2526" s="165" t="s">
        <v>231</v>
      </c>
      <c r="G2526" s="165">
        <v>201805</v>
      </c>
      <c r="H2526" s="284">
        <f>VLOOKUP(A2526,Specifikation!A:E,5,0)/12</f>
        <v>-123500</v>
      </c>
    </row>
    <row r="2527" spans="1:8">
      <c r="A2527" s="285">
        <v>8874</v>
      </c>
      <c r="B2527" s="165">
        <v>1</v>
      </c>
      <c r="C2527" s="165"/>
      <c r="D2527" s="165"/>
      <c r="E2527" s="165"/>
      <c r="F2527" s="165" t="s">
        <v>231</v>
      </c>
      <c r="G2527" s="165">
        <v>201806</v>
      </c>
      <c r="H2527" s="284">
        <f>VLOOKUP(A2527,Specifikation!A:E,5,0)/12</f>
        <v>-123500</v>
      </c>
    </row>
    <row r="2528" spans="1:8">
      <c r="A2528" s="285">
        <v>8874</v>
      </c>
      <c r="B2528" s="165">
        <v>1</v>
      </c>
      <c r="C2528" s="165"/>
      <c r="D2528" s="165"/>
      <c r="E2528" s="165"/>
      <c r="F2528" s="165" t="s">
        <v>231</v>
      </c>
      <c r="G2528" s="165">
        <v>201807</v>
      </c>
      <c r="H2528" s="284">
        <f>VLOOKUP(A2528,Specifikation!A:E,5,0)/12</f>
        <v>-123500</v>
      </c>
    </row>
    <row r="2529" spans="1:8">
      <c r="A2529" s="285">
        <v>8874</v>
      </c>
      <c r="B2529" s="165">
        <v>1</v>
      </c>
      <c r="C2529" s="165"/>
      <c r="D2529" s="165"/>
      <c r="E2529" s="165"/>
      <c r="F2529" s="165" t="s">
        <v>231</v>
      </c>
      <c r="G2529" s="165">
        <v>201808</v>
      </c>
      <c r="H2529" s="284">
        <f>VLOOKUP(A2529,Specifikation!A:E,5,0)/12</f>
        <v>-123500</v>
      </c>
    </row>
    <row r="2530" spans="1:8">
      <c r="A2530" s="285">
        <v>8874</v>
      </c>
      <c r="B2530" s="165">
        <v>1</v>
      </c>
      <c r="C2530" s="165"/>
      <c r="D2530" s="165"/>
      <c r="E2530" s="165"/>
      <c r="F2530" s="165" t="s">
        <v>231</v>
      </c>
      <c r="G2530" s="165">
        <v>201809</v>
      </c>
      <c r="H2530" s="284">
        <f>VLOOKUP(A2530,Specifikation!A:E,5,0)/12</f>
        <v>-123500</v>
      </c>
    </row>
    <row r="2531" spans="1:8">
      <c r="A2531" s="285">
        <v>8874</v>
      </c>
      <c r="B2531" s="165">
        <v>1</v>
      </c>
      <c r="C2531" s="165"/>
      <c r="D2531" s="165"/>
      <c r="E2531" s="165"/>
      <c r="F2531" s="165" t="s">
        <v>231</v>
      </c>
      <c r="G2531" s="165">
        <v>201810</v>
      </c>
      <c r="H2531" s="284">
        <f>VLOOKUP(A2531,Specifikation!A:E,5,0)/12</f>
        <v>-123500</v>
      </c>
    </row>
    <row r="2532" spans="1:8">
      <c r="A2532" s="285">
        <v>8874</v>
      </c>
      <c r="B2532" s="165">
        <v>1</v>
      </c>
      <c r="C2532" s="165"/>
      <c r="D2532" s="165"/>
      <c r="E2532" s="165"/>
      <c r="F2532" s="165" t="s">
        <v>231</v>
      </c>
      <c r="G2532" s="165">
        <v>201811</v>
      </c>
      <c r="H2532" s="284">
        <f>VLOOKUP(A2532,Specifikation!A:E,5,0)/12</f>
        <v>-123500</v>
      </c>
    </row>
    <row r="2533" spans="1:8">
      <c r="A2533" s="285">
        <v>8874</v>
      </c>
      <c r="B2533" s="165">
        <v>1</v>
      </c>
      <c r="C2533" s="165"/>
      <c r="D2533" s="165"/>
      <c r="E2533" s="165"/>
      <c r="F2533" s="165" t="s">
        <v>231</v>
      </c>
      <c r="G2533" s="165">
        <v>201812</v>
      </c>
      <c r="H2533" s="284">
        <f>VLOOKUP(A2533,Specifikation!A:E,5,0)/12</f>
        <v>-123500</v>
      </c>
    </row>
    <row r="2534" spans="1:8">
      <c r="A2534" s="285">
        <v>8910</v>
      </c>
      <c r="B2534" s="165">
        <v>1</v>
      </c>
      <c r="C2534" s="165"/>
      <c r="D2534" s="165"/>
      <c r="E2534" s="165"/>
      <c r="F2534" s="165" t="s">
        <v>231</v>
      </c>
      <c r="G2534" s="165">
        <v>201801</v>
      </c>
      <c r="H2534" s="284">
        <f>VLOOKUP(A2534,Specifikation!A:E,5,0)/12</f>
        <v>0</v>
      </c>
    </row>
    <row r="2535" spans="1:8">
      <c r="A2535" s="285">
        <v>8910</v>
      </c>
      <c r="B2535" s="165">
        <v>1</v>
      </c>
      <c r="C2535" s="165"/>
      <c r="D2535" s="165"/>
      <c r="E2535" s="165"/>
      <c r="F2535" s="165" t="s">
        <v>231</v>
      </c>
      <c r="G2535" s="165">
        <v>201802</v>
      </c>
      <c r="H2535" s="284">
        <f>VLOOKUP(A2535,Specifikation!A:E,5,0)/12</f>
        <v>0</v>
      </c>
    </row>
    <row r="2536" spans="1:8">
      <c r="A2536" s="285">
        <v>8910</v>
      </c>
      <c r="B2536" s="165">
        <v>1</v>
      </c>
      <c r="C2536" s="165"/>
      <c r="D2536" s="165"/>
      <c r="E2536" s="165"/>
      <c r="F2536" s="165" t="s">
        <v>231</v>
      </c>
      <c r="G2536" s="165">
        <v>201803</v>
      </c>
      <c r="H2536" s="284">
        <f>VLOOKUP(A2536,Specifikation!A:E,5,0)/12</f>
        <v>0</v>
      </c>
    </row>
    <row r="2537" spans="1:8">
      <c r="A2537" s="285">
        <v>8910</v>
      </c>
      <c r="B2537" s="165">
        <v>1</v>
      </c>
      <c r="C2537" s="165"/>
      <c r="D2537" s="165"/>
      <c r="E2537" s="165"/>
      <c r="F2537" s="165" t="s">
        <v>231</v>
      </c>
      <c r="G2537" s="165">
        <v>201804</v>
      </c>
      <c r="H2537" s="284">
        <f>VLOOKUP(A2537,Specifikation!A:E,5,0)/12</f>
        <v>0</v>
      </c>
    </row>
    <row r="2538" spans="1:8">
      <c r="A2538" s="285">
        <v>8910</v>
      </c>
      <c r="B2538" s="165">
        <v>1</v>
      </c>
      <c r="C2538" s="165"/>
      <c r="D2538" s="165"/>
      <c r="E2538" s="165"/>
      <c r="F2538" s="165" t="s">
        <v>231</v>
      </c>
      <c r="G2538" s="165">
        <v>201805</v>
      </c>
      <c r="H2538" s="284">
        <f>VLOOKUP(A2538,Specifikation!A:E,5,0)/12</f>
        <v>0</v>
      </c>
    </row>
    <row r="2539" spans="1:8">
      <c r="A2539" s="285">
        <v>8910</v>
      </c>
      <c r="B2539" s="165">
        <v>1</v>
      </c>
      <c r="C2539" s="165"/>
      <c r="D2539" s="165"/>
      <c r="E2539" s="165"/>
      <c r="F2539" s="165" t="s">
        <v>231</v>
      </c>
      <c r="G2539" s="165">
        <v>201806</v>
      </c>
      <c r="H2539" s="284">
        <f>VLOOKUP(A2539,Specifikation!A:E,5,0)/12</f>
        <v>0</v>
      </c>
    </row>
    <row r="2540" spans="1:8">
      <c r="A2540" s="285">
        <v>8910</v>
      </c>
      <c r="B2540" s="165">
        <v>1</v>
      </c>
      <c r="C2540" s="165"/>
      <c r="D2540" s="165"/>
      <c r="E2540" s="165"/>
      <c r="F2540" s="165" t="s">
        <v>231</v>
      </c>
      <c r="G2540" s="165">
        <v>201807</v>
      </c>
      <c r="H2540" s="284">
        <f>VLOOKUP(A2540,Specifikation!A:E,5,0)/12</f>
        <v>0</v>
      </c>
    </row>
    <row r="2541" spans="1:8">
      <c r="A2541" s="285">
        <v>8910</v>
      </c>
      <c r="B2541" s="165">
        <v>1</v>
      </c>
      <c r="C2541" s="165"/>
      <c r="D2541" s="165"/>
      <c r="E2541" s="165"/>
      <c r="F2541" s="165" t="s">
        <v>231</v>
      </c>
      <c r="G2541" s="165">
        <v>201808</v>
      </c>
      <c r="H2541" s="284">
        <f>VLOOKUP(A2541,Specifikation!A:E,5,0)/12</f>
        <v>0</v>
      </c>
    </row>
    <row r="2542" spans="1:8">
      <c r="A2542" s="285">
        <v>8910</v>
      </c>
      <c r="B2542" s="165">
        <v>1</v>
      </c>
      <c r="C2542" s="165"/>
      <c r="D2542" s="165"/>
      <c r="E2542" s="165"/>
      <c r="F2542" s="165" t="s">
        <v>231</v>
      </c>
      <c r="G2542" s="165">
        <v>201809</v>
      </c>
      <c r="H2542" s="284">
        <f>VLOOKUP(A2542,Specifikation!A:E,5,0)/12</f>
        <v>0</v>
      </c>
    </row>
    <row r="2543" spans="1:8">
      <c r="A2543" s="285">
        <v>8910</v>
      </c>
      <c r="B2543" s="165">
        <v>1</v>
      </c>
      <c r="C2543" s="165"/>
      <c r="D2543" s="165"/>
      <c r="E2543" s="165"/>
      <c r="F2543" s="165" t="s">
        <v>231</v>
      </c>
      <c r="G2543" s="165">
        <v>201810</v>
      </c>
      <c r="H2543" s="284">
        <f>VLOOKUP(A2543,Specifikation!A:E,5,0)/12</f>
        <v>0</v>
      </c>
    </row>
    <row r="2544" spans="1:8">
      <c r="A2544" s="285">
        <v>8910</v>
      </c>
      <c r="B2544" s="165">
        <v>1</v>
      </c>
      <c r="C2544" s="165"/>
      <c r="D2544" s="165"/>
      <c r="E2544" s="165"/>
      <c r="F2544" s="165" t="s">
        <v>231</v>
      </c>
      <c r="G2544" s="165">
        <v>201811</v>
      </c>
      <c r="H2544" s="284">
        <f>VLOOKUP(A2544,Specifikation!A:E,5,0)/12</f>
        <v>0</v>
      </c>
    </row>
    <row r="2545" spans="1:8">
      <c r="A2545" s="285">
        <v>8910</v>
      </c>
      <c r="B2545" s="165">
        <v>1</v>
      </c>
      <c r="C2545" s="165"/>
      <c r="D2545" s="165"/>
      <c r="E2545" s="165"/>
      <c r="F2545" s="165" t="s">
        <v>231</v>
      </c>
      <c r="G2545" s="165">
        <v>201812</v>
      </c>
      <c r="H2545" s="284">
        <f>VLOOKUP(A2545,Specifikation!A:E,5,0)/12</f>
        <v>0</v>
      </c>
    </row>
    <row r="2546" spans="1:8">
      <c r="A2546" s="285">
        <v>8930</v>
      </c>
      <c r="B2546" s="165">
        <v>1</v>
      </c>
      <c r="C2546" s="165"/>
      <c r="D2546" s="165"/>
      <c r="E2546" s="165"/>
      <c r="F2546" s="165" t="s">
        <v>231</v>
      </c>
      <c r="G2546" s="165">
        <v>201801</v>
      </c>
      <c r="H2546" s="284">
        <f>VLOOKUP(A2546,Specifikation!A:E,5,0)/12</f>
        <v>0</v>
      </c>
    </row>
    <row r="2547" spans="1:8">
      <c r="A2547" s="285">
        <v>8930</v>
      </c>
      <c r="B2547" s="165">
        <v>1</v>
      </c>
      <c r="C2547" s="165"/>
      <c r="D2547" s="165"/>
      <c r="E2547" s="165"/>
      <c r="F2547" s="165" t="s">
        <v>231</v>
      </c>
      <c r="G2547" s="165">
        <v>201802</v>
      </c>
      <c r="H2547" s="284">
        <f>VLOOKUP(A2547,Specifikation!A:E,5,0)/12</f>
        <v>0</v>
      </c>
    </row>
    <row r="2548" spans="1:8">
      <c r="A2548" s="285">
        <v>8930</v>
      </c>
      <c r="B2548" s="165">
        <v>1</v>
      </c>
      <c r="C2548" s="165"/>
      <c r="D2548" s="165"/>
      <c r="E2548" s="165"/>
      <c r="F2548" s="165" t="s">
        <v>231</v>
      </c>
      <c r="G2548" s="165">
        <v>201803</v>
      </c>
      <c r="H2548" s="284">
        <f>VLOOKUP(A2548,Specifikation!A:E,5,0)/12</f>
        <v>0</v>
      </c>
    </row>
    <row r="2549" spans="1:8">
      <c r="A2549" s="285">
        <v>8930</v>
      </c>
      <c r="B2549" s="165">
        <v>1</v>
      </c>
      <c r="C2549" s="165"/>
      <c r="D2549" s="165"/>
      <c r="E2549" s="165"/>
      <c r="F2549" s="165" t="s">
        <v>231</v>
      </c>
      <c r="G2549" s="165">
        <v>201804</v>
      </c>
      <c r="H2549" s="284">
        <f>VLOOKUP(A2549,Specifikation!A:E,5,0)/12</f>
        <v>0</v>
      </c>
    </row>
    <row r="2550" spans="1:8">
      <c r="A2550" s="285">
        <v>8930</v>
      </c>
      <c r="B2550" s="165">
        <v>1</v>
      </c>
      <c r="C2550" s="165"/>
      <c r="D2550" s="165"/>
      <c r="E2550" s="165"/>
      <c r="F2550" s="165" t="s">
        <v>231</v>
      </c>
      <c r="G2550" s="165">
        <v>201805</v>
      </c>
      <c r="H2550" s="284">
        <f>VLOOKUP(A2550,Specifikation!A:E,5,0)/12</f>
        <v>0</v>
      </c>
    </row>
    <row r="2551" spans="1:8">
      <c r="A2551" s="285">
        <v>8930</v>
      </c>
      <c r="B2551" s="165">
        <v>1</v>
      </c>
      <c r="C2551" s="165"/>
      <c r="D2551" s="165"/>
      <c r="E2551" s="165"/>
      <c r="F2551" s="165" t="s">
        <v>231</v>
      </c>
      <c r="G2551" s="165">
        <v>201806</v>
      </c>
      <c r="H2551" s="284">
        <f>VLOOKUP(A2551,Specifikation!A:E,5,0)/12</f>
        <v>0</v>
      </c>
    </row>
    <row r="2552" spans="1:8">
      <c r="A2552" s="285">
        <v>8930</v>
      </c>
      <c r="B2552" s="165">
        <v>1</v>
      </c>
      <c r="C2552" s="165"/>
      <c r="D2552" s="165"/>
      <c r="E2552" s="165"/>
      <c r="F2552" s="165" t="s">
        <v>231</v>
      </c>
      <c r="G2552" s="165">
        <v>201807</v>
      </c>
      <c r="H2552" s="284">
        <f>VLOOKUP(A2552,Specifikation!A:E,5,0)/12</f>
        <v>0</v>
      </c>
    </row>
    <row r="2553" spans="1:8">
      <c r="A2553" s="285">
        <v>8930</v>
      </c>
      <c r="B2553" s="165">
        <v>1</v>
      </c>
      <c r="C2553" s="165"/>
      <c r="D2553" s="165"/>
      <c r="E2553" s="165"/>
      <c r="F2553" s="165" t="s">
        <v>231</v>
      </c>
      <c r="G2553" s="165">
        <v>201808</v>
      </c>
      <c r="H2553" s="284">
        <f>VLOOKUP(A2553,Specifikation!A:E,5,0)/12</f>
        <v>0</v>
      </c>
    </row>
    <row r="2554" spans="1:8">
      <c r="A2554" s="285">
        <v>8930</v>
      </c>
      <c r="B2554" s="165">
        <v>1</v>
      </c>
      <c r="C2554" s="165"/>
      <c r="D2554" s="165"/>
      <c r="E2554" s="165"/>
      <c r="F2554" s="165" t="s">
        <v>231</v>
      </c>
      <c r="G2554" s="165">
        <v>201809</v>
      </c>
      <c r="H2554" s="284">
        <f>VLOOKUP(A2554,Specifikation!A:E,5,0)/12</f>
        <v>0</v>
      </c>
    </row>
    <row r="2555" spans="1:8">
      <c r="A2555" s="285">
        <v>8930</v>
      </c>
      <c r="B2555" s="165">
        <v>1</v>
      </c>
      <c r="C2555" s="165"/>
      <c r="D2555" s="165"/>
      <c r="E2555" s="165"/>
      <c r="F2555" s="165" t="s">
        <v>231</v>
      </c>
      <c r="G2555" s="165">
        <v>201810</v>
      </c>
      <c r="H2555" s="284">
        <f>VLOOKUP(A2555,Specifikation!A:E,5,0)/12</f>
        <v>0</v>
      </c>
    </row>
    <row r="2556" spans="1:8">
      <c r="A2556" s="285">
        <v>8930</v>
      </c>
      <c r="B2556" s="165">
        <v>1</v>
      </c>
      <c r="C2556" s="165"/>
      <c r="D2556" s="165"/>
      <c r="E2556" s="165"/>
      <c r="F2556" s="165" t="s">
        <v>231</v>
      </c>
      <c r="G2556" s="165">
        <v>201811</v>
      </c>
      <c r="H2556" s="284">
        <f>VLOOKUP(A2556,Specifikation!A:E,5,0)/12</f>
        <v>0</v>
      </c>
    </row>
    <row r="2557" spans="1:8">
      <c r="A2557" s="285">
        <v>8930</v>
      </c>
      <c r="B2557" s="165">
        <v>1</v>
      </c>
      <c r="C2557" s="165"/>
      <c r="D2557" s="165"/>
      <c r="E2557" s="165"/>
      <c r="F2557" s="165" t="s">
        <v>231</v>
      </c>
      <c r="G2557" s="165">
        <v>201812</v>
      </c>
      <c r="H2557" s="284">
        <f>VLOOKUP(A2557,Specifikation!A:E,5,0)/12</f>
        <v>0</v>
      </c>
    </row>
    <row r="2558" spans="1:8">
      <c r="A2558" s="285">
        <v>8980</v>
      </c>
      <c r="B2558" s="165">
        <v>1</v>
      </c>
      <c r="C2558" s="165"/>
      <c r="D2558" s="165"/>
      <c r="E2558" s="165"/>
      <c r="F2558" s="165" t="s">
        <v>231</v>
      </c>
      <c r="G2558" s="165">
        <v>201801</v>
      </c>
      <c r="H2558" s="284">
        <f>VLOOKUP(A2558,Specifikation!A:E,5,0)/12</f>
        <v>0</v>
      </c>
    </row>
    <row r="2559" spans="1:8">
      <c r="A2559" s="285">
        <v>8980</v>
      </c>
      <c r="B2559" s="165">
        <v>1</v>
      </c>
      <c r="C2559" s="165"/>
      <c r="D2559" s="165"/>
      <c r="E2559" s="165"/>
      <c r="F2559" s="165" t="s">
        <v>231</v>
      </c>
      <c r="G2559" s="165">
        <v>201802</v>
      </c>
      <c r="H2559" s="284">
        <f>VLOOKUP(A2559,Specifikation!A:E,5,0)/12</f>
        <v>0</v>
      </c>
    </row>
    <row r="2560" spans="1:8">
      <c r="A2560" s="285">
        <v>8980</v>
      </c>
      <c r="B2560" s="165">
        <v>1</v>
      </c>
      <c r="C2560" s="165"/>
      <c r="D2560" s="165"/>
      <c r="E2560" s="165"/>
      <c r="F2560" s="165" t="s">
        <v>231</v>
      </c>
      <c r="G2560" s="165">
        <v>201803</v>
      </c>
      <c r="H2560" s="284">
        <f>VLOOKUP(A2560,Specifikation!A:E,5,0)/12</f>
        <v>0</v>
      </c>
    </row>
    <row r="2561" spans="1:8">
      <c r="A2561" s="285">
        <v>8980</v>
      </c>
      <c r="B2561" s="165">
        <v>1</v>
      </c>
      <c r="C2561" s="165"/>
      <c r="D2561" s="165"/>
      <c r="E2561" s="165"/>
      <c r="F2561" s="165" t="s">
        <v>231</v>
      </c>
      <c r="G2561" s="165">
        <v>201804</v>
      </c>
      <c r="H2561" s="284">
        <f>VLOOKUP(A2561,Specifikation!A:E,5,0)/12</f>
        <v>0</v>
      </c>
    </row>
    <row r="2562" spans="1:8">
      <c r="A2562" s="285">
        <v>8980</v>
      </c>
      <c r="B2562" s="165">
        <v>1</v>
      </c>
      <c r="C2562" s="165"/>
      <c r="D2562" s="165"/>
      <c r="E2562" s="165"/>
      <c r="F2562" s="165" t="s">
        <v>231</v>
      </c>
      <c r="G2562" s="165">
        <v>201805</v>
      </c>
      <c r="H2562" s="284">
        <f>VLOOKUP(A2562,Specifikation!A:E,5,0)/12</f>
        <v>0</v>
      </c>
    </row>
    <row r="2563" spans="1:8">
      <c r="A2563" s="285">
        <v>8980</v>
      </c>
      <c r="B2563" s="165">
        <v>1</v>
      </c>
      <c r="C2563" s="165"/>
      <c r="D2563" s="165"/>
      <c r="E2563" s="165"/>
      <c r="F2563" s="165" t="s">
        <v>231</v>
      </c>
      <c r="G2563" s="165">
        <v>201806</v>
      </c>
      <c r="H2563" s="284">
        <f>VLOOKUP(A2563,Specifikation!A:E,5,0)/12</f>
        <v>0</v>
      </c>
    </row>
    <row r="2564" spans="1:8">
      <c r="A2564" s="285">
        <v>8980</v>
      </c>
      <c r="B2564" s="165">
        <v>1</v>
      </c>
      <c r="C2564" s="165"/>
      <c r="D2564" s="165"/>
      <c r="E2564" s="165"/>
      <c r="F2564" s="165" t="s">
        <v>231</v>
      </c>
      <c r="G2564" s="165">
        <v>201807</v>
      </c>
      <c r="H2564" s="284">
        <f>VLOOKUP(A2564,Specifikation!A:E,5,0)/12</f>
        <v>0</v>
      </c>
    </row>
    <row r="2565" spans="1:8">
      <c r="A2565" s="285">
        <v>8980</v>
      </c>
      <c r="B2565" s="165">
        <v>1</v>
      </c>
      <c r="C2565" s="165"/>
      <c r="D2565" s="165"/>
      <c r="E2565" s="165"/>
      <c r="F2565" s="165" t="s">
        <v>231</v>
      </c>
      <c r="G2565" s="165">
        <v>201808</v>
      </c>
      <c r="H2565" s="284">
        <f>VLOOKUP(A2565,Specifikation!A:E,5,0)/12</f>
        <v>0</v>
      </c>
    </row>
    <row r="2566" spans="1:8">
      <c r="A2566" s="285">
        <v>8980</v>
      </c>
      <c r="B2566" s="165">
        <v>1</v>
      </c>
      <c r="C2566" s="165"/>
      <c r="D2566" s="165"/>
      <c r="E2566" s="165"/>
      <c r="F2566" s="165" t="s">
        <v>231</v>
      </c>
      <c r="G2566" s="165">
        <v>201809</v>
      </c>
      <c r="H2566" s="284">
        <f>VLOOKUP(A2566,Specifikation!A:E,5,0)/12</f>
        <v>0</v>
      </c>
    </row>
    <row r="2567" spans="1:8">
      <c r="A2567" s="285">
        <v>8980</v>
      </c>
      <c r="B2567" s="165">
        <v>1</v>
      </c>
      <c r="C2567" s="165"/>
      <c r="D2567" s="165"/>
      <c r="E2567" s="165"/>
      <c r="F2567" s="165" t="s">
        <v>231</v>
      </c>
      <c r="G2567" s="165">
        <v>201810</v>
      </c>
      <c r="H2567" s="284">
        <f>VLOOKUP(A2567,Specifikation!A:E,5,0)/12</f>
        <v>0</v>
      </c>
    </row>
    <row r="2568" spans="1:8">
      <c r="A2568" s="285">
        <v>8980</v>
      </c>
      <c r="B2568" s="165">
        <v>1</v>
      </c>
      <c r="C2568" s="165"/>
      <c r="D2568" s="165"/>
      <c r="E2568" s="165"/>
      <c r="F2568" s="165" t="s">
        <v>231</v>
      </c>
      <c r="G2568" s="165">
        <v>201811</v>
      </c>
      <c r="H2568" s="284">
        <f>VLOOKUP(A2568,Specifikation!A:E,5,0)/12</f>
        <v>0</v>
      </c>
    </row>
    <row r="2569" spans="1:8">
      <c r="A2569" s="285">
        <v>8980</v>
      </c>
      <c r="B2569" s="165">
        <v>1</v>
      </c>
      <c r="C2569" s="165"/>
      <c r="D2569" s="165"/>
      <c r="E2569" s="165"/>
      <c r="F2569" s="165" t="s">
        <v>231</v>
      </c>
      <c r="G2569" s="165">
        <v>201812</v>
      </c>
      <c r="H2569" s="284">
        <f>VLOOKUP(A2569,Specifikation!A:E,5,0)/12</f>
        <v>0</v>
      </c>
    </row>
  </sheetData>
  <autoFilter ref="A1:H2569" xr:uid="{00000000-0009-0000-0000-000008000000}">
    <sortState ref="A2:H2569">
      <sortCondition ref="A1:A2569"/>
    </sortState>
  </autoFilter>
  <pageMargins left="0.7" right="0.7" top="0.75" bottom="0.75" header="0.3" footer="0.3"/>
  <pageSetup paperSize="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9</vt:i4>
      </vt:variant>
    </vt:vector>
  </HeadingPairs>
  <TitlesOfParts>
    <vt:vector size="19" baseType="lpstr">
      <vt:lpstr>Budgetförutsättningar</vt:lpstr>
      <vt:lpstr>Total budget</vt:lpstr>
      <vt:lpstr>Specifikation</vt:lpstr>
      <vt:lpstr>Beräkningsunderlag</vt:lpstr>
      <vt:lpstr>Likviditet</vt:lpstr>
      <vt:lpstr>Blad1</vt:lpstr>
      <vt:lpstr>Flerårsprognos</vt:lpstr>
      <vt:lpstr>Indata</vt:lpstr>
      <vt:lpstr>Utdata</vt:lpstr>
      <vt:lpstr>Kontroll</vt:lpstr>
      <vt:lpstr>'Total budget'!Budget15</vt:lpstr>
      <vt:lpstr>'Total budget'!Budget2015</vt:lpstr>
      <vt:lpstr>'Total budget'!Budgetmall</vt:lpstr>
      <vt:lpstr>'Total budget'!Utskrift2</vt:lpstr>
      <vt:lpstr>Budgetförutsättningar!Utskriftsområde</vt:lpstr>
      <vt:lpstr>Likviditet!Utskriftsområde</vt:lpstr>
      <vt:lpstr>Specifikation!Utskriftsområde</vt:lpstr>
      <vt:lpstr>'Total budget'!Utskriftsområde</vt:lpstr>
      <vt:lpstr>Budgetförutsättningar!Utskriftsrubriker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HSB-användare</dc:creator>
  <cp:lastModifiedBy>DinDator</cp:lastModifiedBy>
  <cp:lastPrinted>2017-11-24T12:33:02Z</cp:lastPrinted>
  <dcterms:created xsi:type="dcterms:W3CDTF">1999-06-02T14:11:43Z</dcterms:created>
  <dcterms:modified xsi:type="dcterms:W3CDTF">2019-06-26T16:20:22Z</dcterms:modified>
</cp:coreProperties>
</file>